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5480" windowHeight="11385"/>
  </bookViews>
  <sheets>
    <sheet name="Круглосут" sheetId="13" r:id="rId1"/>
    <sheet name="ДС_" sheetId="15" r:id="rId2"/>
    <sheet name="ЦАОП иссл" sheetId="16" r:id="rId3"/>
    <sheet name="КТ" sheetId="17" r:id="rId4"/>
    <sheet name="МРТ" sheetId="18" r:id="rId5"/>
    <sheet name="УЗИ ссс" sheetId="19" r:id="rId6"/>
    <sheet name="Эндоск" sheetId="20" r:id="rId7"/>
    <sheet name="Гистол" sheetId="21" r:id="rId8"/>
    <sheet name="гистол.сверхбаз_" sheetId="11" r:id="rId9"/>
    <sheet name="выезд бр" sheetId="1" state="hidden" r:id="rId10"/>
    <sheet name="УЕТ" sheetId="2" state="hidden" r:id="rId11"/>
    <sheet name="КДЦ с обр" sheetId="3" state="hidden" r:id="rId12"/>
    <sheet name="ЦЗ" sheetId="5" state="hidden" r:id="rId13"/>
    <sheet name="Д2эт" sheetId="6" state="hidden" r:id="rId14"/>
    <sheet name="ДС" sheetId="8" state="hidden" r:id="rId15"/>
    <sheet name="КС" sheetId="9" state="hidden" r:id="rId16"/>
    <sheet name="Профосм несов" sheetId="22" r:id="rId17"/>
    <sheet name="ДиспI и профосм" sheetId="23" r:id="rId18"/>
  </sheets>
  <definedNames>
    <definedName name="_xlnm._FilterDatabase" localSheetId="13" hidden="1">Д2эт!$A$3:$E$4</definedName>
    <definedName name="_xlnm._FilterDatabase" localSheetId="14" hidden="1">ДС!$A$3:$V$5</definedName>
    <definedName name="_xlnm.Print_Titles" localSheetId="14">ДС!$2:$6</definedName>
    <definedName name="_xlnm.Print_Area" localSheetId="14">ДС!$A$1:$V$132</definedName>
    <definedName name="_xlnm.Print_Area" localSheetId="11">'КДЦ с обр'!$A$1:$N$15</definedName>
  </definedNames>
  <calcPr calcId="125725"/>
</workbook>
</file>

<file path=xl/calcChain.xml><?xml version="1.0" encoding="utf-8"?>
<calcChain xmlns="http://schemas.openxmlformats.org/spreadsheetml/2006/main">
  <c r="D5" i="23"/>
  <c r="C31" i="22"/>
  <c r="E21" i="21" l="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E23" s="1"/>
  <c r="C81" i="20"/>
  <c r="G76"/>
  <c r="F76"/>
  <c r="E76"/>
  <c r="G75"/>
  <c r="E75"/>
  <c r="F75" s="1"/>
  <c r="G74"/>
  <c r="E74"/>
  <c r="F74" s="1"/>
  <c r="G73"/>
  <c r="E73"/>
  <c r="F73" s="1"/>
  <c r="G72"/>
  <c r="E72"/>
  <c r="F72" s="1"/>
  <c r="G71"/>
  <c r="E71"/>
  <c r="F71" s="1"/>
  <c r="G70"/>
  <c r="E70"/>
  <c r="F70" s="1"/>
  <c r="G69"/>
  <c r="E69"/>
  <c r="F69" s="1"/>
  <c r="G68"/>
  <c r="E68"/>
  <c r="F68" s="1"/>
  <c r="G67"/>
  <c r="E67"/>
  <c r="F67" s="1"/>
  <c r="G66"/>
  <c r="E66"/>
  <c r="F66" s="1"/>
  <c r="P65"/>
  <c r="G65"/>
  <c r="F65"/>
  <c r="E65"/>
  <c r="G64"/>
  <c r="E64"/>
  <c r="F64" s="1"/>
  <c r="P63"/>
  <c r="G63"/>
  <c r="E63"/>
  <c r="F63" s="1"/>
  <c r="G62"/>
  <c r="F62"/>
  <c r="E62"/>
  <c r="P61"/>
  <c r="G61"/>
  <c r="F61"/>
  <c r="E61"/>
  <c r="G60"/>
  <c r="E60"/>
  <c r="F60" s="1"/>
  <c r="G59"/>
  <c r="E59"/>
  <c r="F59" s="1"/>
  <c r="G58"/>
  <c r="E58"/>
  <c r="F58" s="1"/>
  <c r="P57"/>
  <c r="G57"/>
  <c r="E57"/>
  <c r="F57" s="1"/>
  <c r="P56"/>
  <c r="G56"/>
  <c r="E56"/>
  <c r="F56" s="1"/>
  <c r="G55"/>
  <c r="E55"/>
  <c r="F55" s="1"/>
  <c r="G54"/>
  <c r="E54"/>
  <c r="F54" s="1"/>
  <c r="G53"/>
  <c r="E53"/>
  <c r="F53" s="1"/>
  <c r="G52"/>
  <c r="E52"/>
  <c r="F52" s="1"/>
  <c r="G51"/>
  <c r="E51"/>
  <c r="F51" s="1"/>
  <c r="P50"/>
  <c r="G50"/>
  <c r="F50"/>
  <c r="E50"/>
  <c r="G49"/>
  <c r="E49"/>
  <c r="F49" s="1"/>
  <c r="G48"/>
  <c r="E48"/>
  <c r="F48" s="1"/>
  <c r="P47"/>
  <c r="G47"/>
  <c r="E47"/>
  <c r="F47" s="1"/>
  <c r="G46"/>
  <c r="E46"/>
  <c r="F46" s="1"/>
  <c r="P45"/>
  <c r="G45"/>
  <c r="E45"/>
  <c r="F45" s="1"/>
  <c r="G44"/>
  <c r="E44"/>
  <c r="F44" s="1"/>
  <c r="P43"/>
  <c r="G43"/>
  <c r="E43"/>
  <c r="F43" s="1"/>
  <c r="G42"/>
  <c r="E42"/>
  <c r="F42" s="1"/>
  <c r="G41"/>
  <c r="E41"/>
  <c r="F41" s="1"/>
  <c r="G40"/>
  <c r="E40"/>
  <c r="F40" s="1"/>
  <c r="G39"/>
  <c r="E39"/>
  <c r="F39" s="1"/>
  <c r="P38"/>
  <c r="G38"/>
  <c r="E38"/>
  <c r="F38" s="1"/>
  <c r="G37"/>
  <c r="E37"/>
  <c r="F37" s="1"/>
  <c r="P36"/>
  <c r="G36"/>
  <c r="E36"/>
  <c r="F36" s="1"/>
  <c r="G35"/>
  <c r="E35"/>
  <c r="F35" s="1"/>
  <c r="G34"/>
  <c r="E34"/>
  <c r="F34" s="1"/>
  <c r="G33"/>
  <c r="E33"/>
  <c r="F33" s="1"/>
  <c r="G32"/>
  <c r="E32"/>
  <c r="F32" s="1"/>
  <c r="G31"/>
  <c r="F31"/>
  <c r="E31"/>
  <c r="G30"/>
  <c r="E30"/>
  <c r="F30" s="1"/>
  <c r="G29"/>
  <c r="E29"/>
  <c r="F29" s="1"/>
  <c r="G28"/>
  <c r="E28"/>
  <c r="F28" s="1"/>
  <c r="G27"/>
  <c r="E27"/>
  <c r="F27" s="1"/>
  <c r="G26"/>
  <c r="E26"/>
  <c r="F26" s="1"/>
  <c r="G25"/>
  <c r="E25"/>
  <c r="F25" s="1"/>
  <c r="G24"/>
  <c r="E24"/>
  <c r="F24" s="1"/>
  <c r="G23"/>
  <c r="E23"/>
  <c r="F23" s="1"/>
  <c r="G22"/>
  <c r="E22"/>
  <c r="F22" s="1"/>
  <c r="G21"/>
  <c r="E21"/>
  <c r="F21" s="1"/>
  <c r="G20"/>
  <c r="E20"/>
  <c r="F20" s="1"/>
  <c r="G19"/>
  <c r="E19"/>
  <c r="F19" s="1"/>
  <c r="G18"/>
  <c r="E18"/>
  <c r="F18" s="1"/>
  <c r="G17"/>
  <c r="E17"/>
  <c r="F17" s="1"/>
  <c r="G16"/>
  <c r="E16"/>
  <c r="F16" s="1"/>
  <c r="G15"/>
  <c r="F15"/>
  <c r="E15"/>
  <c r="G14"/>
  <c r="E14"/>
  <c r="F14" s="1"/>
  <c r="P13"/>
  <c r="G13"/>
  <c r="E13"/>
  <c r="F13" s="1"/>
  <c r="G12"/>
  <c r="E12"/>
  <c r="F12" s="1"/>
  <c r="P11"/>
  <c r="G11"/>
  <c r="E11"/>
  <c r="F11" s="1"/>
  <c r="G10"/>
  <c r="E10"/>
  <c r="F10" s="1"/>
  <c r="G9"/>
  <c r="E9"/>
  <c r="F9" s="1"/>
  <c r="G8"/>
  <c r="E8"/>
  <c r="F8" s="1"/>
  <c r="E7"/>
  <c r="F7" s="1"/>
  <c r="G6"/>
  <c r="E6"/>
  <c r="F6" s="1"/>
  <c r="G5"/>
  <c r="G83" s="1"/>
  <c r="G84" s="1"/>
  <c r="E5"/>
  <c r="E81" s="1"/>
  <c r="D86" i="19"/>
  <c r="E86" s="1"/>
  <c r="D85"/>
  <c r="E85" s="1"/>
  <c r="D84"/>
  <c r="E84" s="1"/>
  <c r="D83"/>
  <c r="E83" s="1"/>
  <c r="D82"/>
  <c r="E82" s="1"/>
  <c r="D81"/>
  <c r="E81" s="1"/>
  <c r="D80"/>
  <c r="E80" s="1"/>
  <c r="D79"/>
  <c r="E79" s="1"/>
  <c r="D78"/>
  <c r="E78" s="1"/>
  <c r="D77"/>
  <c r="E77" s="1"/>
  <c r="D76"/>
  <c r="E76" s="1"/>
  <c r="D75"/>
  <c r="E75" s="1"/>
  <c r="D74"/>
  <c r="E74" s="1"/>
  <c r="D73"/>
  <c r="E73" s="1"/>
  <c r="D72"/>
  <c r="E72" s="1"/>
  <c r="D71"/>
  <c r="E71" s="1"/>
  <c r="D70"/>
  <c r="E70" s="1"/>
  <c r="D69"/>
  <c r="E69" s="1"/>
  <c r="D68"/>
  <c r="E68" s="1"/>
  <c r="D67"/>
  <c r="E67" s="1"/>
  <c r="D66"/>
  <c r="E66" s="1"/>
  <c r="D65"/>
  <c r="E65" s="1"/>
  <c r="D64"/>
  <c r="E64" s="1"/>
  <c r="D63"/>
  <c r="E63" s="1"/>
  <c r="D62"/>
  <c r="E62" s="1"/>
  <c r="D61"/>
  <c r="E61" s="1"/>
  <c r="D60"/>
  <c r="E60" s="1"/>
  <c r="D59"/>
  <c r="E59" s="1"/>
  <c r="D58"/>
  <c r="E58" s="1"/>
  <c r="D57"/>
  <c r="E57" s="1"/>
  <c r="D56"/>
  <c r="E56" s="1"/>
  <c r="D55"/>
  <c r="E55" s="1"/>
  <c r="D54"/>
  <c r="E54" s="1"/>
  <c r="D53"/>
  <c r="E53" s="1"/>
  <c r="D52"/>
  <c r="E52" s="1"/>
  <c r="D51"/>
  <c r="E51" s="1"/>
  <c r="D50"/>
  <c r="E50" s="1"/>
  <c r="D49"/>
  <c r="E49" s="1"/>
  <c r="D48"/>
  <c r="E48" s="1"/>
  <c r="D47"/>
  <c r="E47" s="1"/>
  <c r="D46"/>
  <c r="E46" s="1"/>
  <c r="D45"/>
  <c r="E45" s="1"/>
  <c r="D44"/>
  <c r="E44" s="1"/>
  <c r="D43"/>
  <c r="E43" s="1"/>
  <c r="D42"/>
  <c r="E42" s="1"/>
  <c r="D41"/>
  <c r="E41" s="1"/>
  <c r="D40"/>
  <c r="E40" s="1"/>
  <c r="D39"/>
  <c r="E39" s="1"/>
  <c r="D38"/>
  <c r="E38" s="1"/>
  <c r="D37"/>
  <c r="E37" s="1"/>
  <c r="D36"/>
  <c r="E36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2"/>
  <c r="E12" s="1"/>
  <c r="D11"/>
  <c r="E11" s="1"/>
  <c r="D10"/>
  <c r="E10" s="1"/>
  <c r="D9"/>
  <c r="E9" s="1"/>
  <c r="D8"/>
  <c r="E8" s="1"/>
  <c r="D7"/>
  <c r="E7" s="1"/>
  <c r="D6"/>
  <c r="E6" s="1"/>
  <c r="D5"/>
  <c r="D92" s="1"/>
  <c r="G29" i="18"/>
  <c r="D29"/>
  <c r="E29" s="1"/>
  <c r="D28"/>
  <c r="E28" s="1"/>
  <c r="D27"/>
  <c r="E27" s="1"/>
  <c r="D26"/>
  <c r="E26" s="1"/>
  <c r="F26" s="1"/>
  <c r="D25"/>
  <c r="E25" s="1"/>
  <c r="D24"/>
  <c r="E24" s="1"/>
  <c r="D23"/>
  <c r="E23" s="1"/>
  <c r="F23" s="1"/>
  <c r="D22"/>
  <c r="E22" s="1"/>
  <c r="D21"/>
  <c r="E21" s="1"/>
  <c r="F21" s="1"/>
  <c r="D20"/>
  <c r="E20" s="1"/>
  <c r="F20" s="1"/>
  <c r="D19"/>
  <c r="E19" s="1"/>
  <c r="D18"/>
  <c r="E18" s="1"/>
  <c r="D17"/>
  <c r="E17" s="1"/>
  <c r="F17" s="1"/>
  <c r="D16"/>
  <c r="E16" s="1"/>
  <c r="D15"/>
  <c r="E15" s="1"/>
  <c r="D14"/>
  <c r="E14" s="1"/>
  <c r="F14" s="1"/>
  <c r="E13"/>
  <c r="F13" s="1"/>
  <c r="D13"/>
  <c r="E12"/>
  <c r="D12"/>
  <c r="D11"/>
  <c r="E11" s="1"/>
  <c r="F11" s="1"/>
  <c r="D10"/>
  <c r="E10" s="1"/>
  <c r="D9"/>
  <c r="E9" s="1"/>
  <c r="D8"/>
  <c r="E8" s="1"/>
  <c r="D7"/>
  <c r="E7" s="1"/>
  <c r="F7" s="1"/>
  <c r="D6"/>
  <c r="E6" s="1"/>
  <c r="D5"/>
  <c r="E5" s="1"/>
  <c r="C38" i="17"/>
  <c r="E37"/>
  <c r="F37" s="1"/>
  <c r="E36"/>
  <c r="F36" s="1"/>
  <c r="E35"/>
  <c r="F35" s="1"/>
  <c r="G34"/>
  <c r="E34"/>
  <c r="F34" s="1"/>
  <c r="G33"/>
  <c r="E33"/>
  <c r="F33" s="1"/>
  <c r="G32"/>
  <c r="E32"/>
  <c r="F32" s="1"/>
  <c r="G31"/>
  <c r="E31"/>
  <c r="F31" s="1"/>
  <c r="G30"/>
  <c r="E30"/>
  <c r="F30" s="1"/>
  <c r="G29"/>
  <c r="E29"/>
  <c r="F29" s="1"/>
  <c r="G28"/>
  <c r="E28"/>
  <c r="F28" s="1"/>
  <c r="G27"/>
  <c r="F27"/>
  <c r="E27"/>
  <c r="G26"/>
  <c r="E26"/>
  <c r="F26" s="1"/>
  <c r="G25"/>
  <c r="E25"/>
  <c r="F25" s="1"/>
  <c r="G24"/>
  <c r="E24"/>
  <c r="F24" s="1"/>
  <c r="G23"/>
  <c r="E23"/>
  <c r="F23" s="1"/>
  <c r="G22"/>
  <c r="E22"/>
  <c r="F22" s="1"/>
  <c r="G21"/>
  <c r="E21"/>
  <c r="F21" s="1"/>
  <c r="G20"/>
  <c r="E20"/>
  <c r="F20" s="1"/>
  <c r="G19"/>
  <c r="E19"/>
  <c r="F19" s="1"/>
  <c r="G18"/>
  <c r="E18"/>
  <c r="F18" s="1"/>
  <c r="G17"/>
  <c r="E17"/>
  <c r="F17" s="1"/>
  <c r="G16"/>
  <c r="E16"/>
  <c r="F16" s="1"/>
  <c r="G15"/>
  <c r="E15"/>
  <c r="F15" s="1"/>
  <c r="G14"/>
  <c r="E14"/>
  <c r="F14" s="1"/>
  <c r="G13"/>
  <c r="E13"/>
  <c r="F13" s="1"/>
  <c r="G12"/>
  <c r="E12"/>
  <c r="F12" s="1"/>
  <c r="G11"/>
  <c r="E11"/>
  <c r="F11" s="1"/>
  <c r="G10"/>
  <c r="E10"/>
  <c r="F10" s="1"/>
  <c r="G9"/>
  <c r="E9"/>
  <c r="F9" s="1"/>
  <c r="G8"/>
  <c r="E8"/>
  <c r="F8" s="1"/>
  <c r="G7"/>
  <c r="E7"/>
  <c r="F7" s="1"/>
  <c r="G6"/>
  <c r="E6"/>
  <c r="F6" s="1"/>
  <c r="G5"/>
  <c r="G38" s="1"/>
  <c r="E5"/>
  <c r="E38" s="1"/>
  <c r="F38" s="1"/>
  <c r="E5" i="19" l="1"/>
  <c r="F6" i="21"/>
  <c r="F23" s="1"/>
  <c r="P85" i="20"/>
  <c r="F5"/>
  <c r="E92" i="19"/>
  <c r="F5" i="18"/>
  <c r="F6"/>
  <c r="F5" i="17"/>
  <c r="F82" i="20" l="1"/>
  <c r="F81"/>
  <c r="F29" i="18"/>
  <c r="M114" i="2" l="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8"/>
  <c r="M669" i="9" l="1"/>
  <c r="F669"/>
  <c r="Z669" s="1"/>
  <c r="D669"/>
  <c r="M668"/>
  <c r="F668"/>
  <c r="Z668" s="1"/>
  <c r="D668"/>
  <c r="M667"/>
  <c r="F667"/>
  <c r="Z667" s="1"/>
  <c r="D667"/>
  <c r="M666"/>
  <c r="F666"/>
  <c r="Z666" s="1"/>
  <c r="D666"/>
  <c r="M665"/>
  <c r="F665"/>
  <c r="Z665" s="1"/>
  <c r="D665"/>
  <c r="M664"/>
  <c r="F664"/>
  <c r="Z664" s="1"/>
  <c r="D664"/>
  <c r="M663"/>
  <c r="F663"/>
  <c r="Z663" s="1"/>
  <c r="D663"/>
  <c r="M662"/>
  <c r="F662"/>
  <c r="Z662" s="1"/>
  <c r="D662"/>
  <c r="M661"/>
  <c r="F661"/>
  <c r="Z661" s="1"/>
  <c r="D661"/>
  <c r="M660"/>
  <c r="F660"/>
  <c r="Z660" s="1"/>
  <c r="D660"/>
  <c r="M659"/>
  <c r="F659"/>
  <c r="Z659" s="1"/>
  <c r="D659"/>
  <c r="M658"/>
  <c r="F658"/>
  <c r="Z658" s="1"/>
  <c r="D658"/>
  <c r="M657"/>
  <c r="F657"/>
  <c r="Z657" s="1"/>
  <c r="D657"/>
  <c r="M656"/>
  <c r="F656"/>
  <c r="Z656" s="1"/>
  <c r="D656"/>
  <c r="M655"/>
  <c r="F655"/>
  <c r="Z655" s="1"/>
  <c r="D655"/>
  <c r="M654"/>
  <c r="F654"/>
  <c r="Z654" s="1"/>
  <c r="D654"/>
  <c r="M653"/>
  <c r="F653"/>
  <c r="Z653" s="1"/>
  <c r="D653"/>
  <c r="M652"/>
  <c r="F652"/>
  <c r="Z652" s="1"/>
  <c r="D652"/>
  <c r="M651"/>
  <c r="F651"/>
  <c r="Z651" s="1"/>
  <c r="D651"/>
  <c r="M650"/>
  <c r="F650"/>
  <c r="Z650" s="1"/>
  <c r="D650"/>
  <c r="M649"/>
  <c r="F649"/>
  <c r="Z649" s="1"/>
  <c r="D649"/>
  <c r="M648"/>
  <c r="F648"/>
  <c r="Z648" s="1"/>
  <c r="D648"/>
  <c r="M647"/>
  <c r="F647"/>
  <c r="Z647" s="1"/>
  <c r="D647"/>
  <c r="M646"/>
  <c r="F646"/>
  <c r="Z646" s="1"/>
  <c r="D646"/>
  <c r="M645"/>
  <c r="F645"/>
  <c r="Z645" s="1"/>
  <c r="D645"/>
  <c r="M644"/>
  <c r="F644"/>
  <c r="Z644" s="1"/>
  <c r="D644"/>
  <c r="M643"/>
  <c r="F643"/>
  <c r="Z643" s="1"/>
  <c r="D643"/>
  <c r="M642"/>
  <c r="F642"/>
  <c r="Z642" s="1"/>
  <c r="D642"/>
  <c r="M641"/>
  <c r="F641"/>
  <c r="Z641" s="1"/>
  <c r="D641"/>
  <c r="M640"/>
  <c r="F640"/>
  <c r="Z640" s="1"/>
  <c r="D640"/>
  <c r="M639"/>
  <c r="F639"/>
  <c r="Z639" s="1"/>
  <c r="D639"/>
  <c r="M638"/>
  <c r="F638"/>
  <c r="Z638" s="1"/>
  <c r="D638"/>
  <c r="M637"/>
  <c r="F637"/>
  <c r="Z637" s="1"/>
  <c r="D637"/>
  <c r="M636"/>
  <c r="F636"/>
  <c r="Z636" s="1"/>
  <c r="D636"/>
  <c r="M635"/>
  <c r="F635"/>
  <c r="Z635" s="1"/>
  <c r="D635"/>
  <c r="M634"/>
  <c r="F634"/>
  <c r="Z634" s="1"/>
  <c r="D634"/>
  <c r="M633"/>
  <c r="F633"/>
  <c r="Z633" s="1"/>
  <c r="D633"/>
  <c r="M632"/>
  <c r="F632"/>
  <c r="Z632" s="1"/>
  <c r="D632"/>
  <c r="M631"/>
  <c r="F631"/>
  <c r="Z631" s="1"/>
  <c r="D631"/>
  <c r="M630"/>
  <c r="F630"/>
  <c r="Z630" s="1"/>
  <c r="D630"/>
  <c r="M629"/>
  <c r="F629"/>
  <c r="Z629" s="1"/>
  <c r="D629"/>
  <c r="M628"/>
  <c r="F628"/>
  <c r="Z628" s="1"/>
  <c r="D628"/>
  <c r="M627"/>
  <c r="F627"/>
  <c r="D627"/>
  <c r="H626"/>
  <c r="E626"/>
  <c r="C626"/>
  <c r="H625"/>
  <c r="M625" s="1"/>
  <c r="D625"/>
  <c r="H624"/>
  <c r="D624"/>
  <c r="M623"/>
  <c r="H623"/>
  <c r="F623" s="1"/>
  <c r="Z623" s="1"/>
  <c r="D623"/>
  <c r="H622"/>
  <c r="F622" s="1"/>
  <c r="Z622" s="1"/>
  <c r="D622"/>
  <c r="H621"/>
  <c r="M621" s="1"/>
  <c r="F621"/>
  <c r="Z621" s="1"/>
  <c r="D621"/>
  <c r="H620"/>
  <c r="F620" s="1"/>
  <c r="Z620" s="1"/>
  <c r="D620"/>
  <c r="Z619"/>
  <c r="M619"/>
  <c r="H619"/>
  <c r="F619" s="1"/>
  <c r="D619"/>
  <c r="H618"/>
  <c r="D618"/>
  <c r="H617"/>
  <c r="M617" s="1"/>
  <c r="D617"/>
  <c r="H616"/>
  <c r="F616" s="1"/>
  <c r="Z616" s="1"/>
  <c r="D616"/>
  <c r="Z615"/>
  <c r="H615"/>
  <c r="F615" s="1"/>
  <c r="D615"/>
  <c r="Z614"/>
  <c r="H614"/>
  <c r="M614" s="1"/>
  <c r="F614"/>
  <c r="D614"/>
  <c r="H613"/>
  <c r="D613"/>
  <c r="H612"/>
  <c r="F612" s="1"/>
  <c r="Z612" s="1"/>
  <c r="D612"/>
  <c r="H611"/>
  <c r="F611" s="1"/>
  <c r="D611"/>
  <c r="Q610"/>
  <c r="J610"/>
  <c r="I610"/>
  <c r="E610"/>
  <c r="C610"/>
  <c r="L610" s="1"/>
  <c r="H609"/>
  <c r="F609" s="1"/>
  <c r="Z609" s="1"/>
  <c r="D609"/>
  <c r="H608"/>
  <c r="M608" s="1"/>
  <c r="F608"/>
  <c r="Z608" s="1"/>
  <c r="D608"/>
  <c r="H607"/>
  <c r="M607" s="1"/>
  <c r="D607"/>
  <c r="H606"/>
  <c r="D606"/>
  <c r="M605"/>
  <c r="H605"/>
  <c r="F605" s="1"/>
  <c r="Z605" s="1"/>
  <c r="D605"/>
  <c r="M604"/>
  <c r="H604"/>
  <c r="F604" s="1"/>
  <c r="Z604" s="1"/>
  <c r="D604"/>
  <c r="H603"/>
  <c r="D603"/>
  <c r="H602"/>
  <c r="D602"/>
  <c r="H601"/>
  <c r="D601"/>
  <c r="H600"/>
  <c r="M600" s="1"/>
  <c r="F600"/>
  <c r="Z600" s="1"/>
  <c r="D600"/>
  <c r="H599"/>
  <c r="M599" s="1"/>
  <c r="D599"/>
  <c r="M598"/>
  <c r="H598"/>
  <c r="F598" s="1"/>
  <c r="Z598" s="1"/>
  <c r="D598"/>
  <c r="M597"/>
  <c r="H597"/>
  <c r="F597" s="1"/>
  <c r="Z597" s="1"/>
  <c r="D597"/>
  <c r="M596"/>
  <c r="H596"/>
  <c r="F596" s="1"/>
  <c r="Z596" s="1"/>
  <c r="D596"/>
  <c r="H595"/>
  <c r="D595"/>
  <c r="H594"/>
  <c r="D594"/>
  <c r="M593"/>
  <c r="H593"/>
  <c r="F593" s="1"/>
  <c r="Z593" s="1"/>
  <c r="D593"/>
  <c r="H592"/>
  <c r="M592" s="1"/>
  <c r="F592"/>
  <c r="Z592" s="1"/>
  <c r="D592"/>
  <c r="H591"/>
  <c r="M591" s="1"/>
  <c r="F591"/>
  <c r="Z591" s="1"/>
  <c r="D591"/>
  <c r="M590"/>
  <c r="H590"/>
  <c r="F590" s="1"/>
  <c r="Z590" s="1"/>
  <c r="D590"/>
  <c r="Z589"/>
  <c r="M589"/>
  <c r="H589"/>
  <c r="F589" s="1"/>
  <c r="D589"/>
  <c r="M588"/>
  <c r="H588"/>
  <c r="F588" s="1"/>
  <c r="Z588" s="1"/>
  <c r="D588"/>
  <c r="H587"/>
  <c r="M587" s="1"/>
  <c r="D587"/>
  <c r="H586"/>
  <c r="F586" s="1"/>
  <c r="Z586" s="1"/>
  <c r="D586"/>
  <c r="Z585"/>
  <c r="H585"/>
  <c r="F585" s="1"/>
  <c r="D585"/>
  <c r="Z584"/>
  <c r="H584"/>
  <c r="M584" s="1"/>
  <c r="F584"/>
  <c r="D584"/>
  <c r="H583"/>
  <c r="M583" s="1"/>
  <c r="D583"/>
  <c r="H582"/>
  <c r="D582"/>
  <c r="H581"/>
  <c r="F581" s="1"/>
  <c r="Z581" s="1"/>
  <c r="D581"/>
  <c r="M580"/>
  <c r="H580"/>
  <c r="F580"/>
  <c r="Z580" s="1"/>
  <c r="D580"/>
  <c r="H579"/>
  <c r="M579" s="1"/>
  <c r="D579"/>
  <c r="M578"/>
  <c r="H578"/>
  <c r="F578" s="1"/>
  <c r="Z578" s="1"/>
  <c r="D578"/>
  <c r="M577"/>
  <c r="H577"/>
  <c r="F577" s="1"/>
  <c r="Z577" s="1"/>
  <c r="D577"/>
  <c r="H576"/>
  <c r="D576"/>
  <c r="H575"/>
  <c r="D575"/>
  <c r="H574"/>
  <c r="F574" s="1"/>
  <c r="Z574" s="1"/>
  <c r="D574"/>
  <c r="H573"/>
  <c r="D573"/>
  <c r="H572"/>
  <c r="M572" s="1"/>
  <c r="F572"/>
  <c r="Z572" s="1"/>
  <c r="D572"/>
  <c r="H571"/>
  <c r="M571" s="1"/>
  <c r="D571"/>
  <c r="M570"/>
  <c r="H570"/>
  <c r="F570" s="1"/>
  <c r="Z570" s="1"/>
  <c r="D570"/>
  <c r="M569"/>
  <c r="H569"/>
  <c r="F569" s="1"/>
  <c r="Z569" s="1"/>
  <c r="D569"/>
  <c r="H568"/>
  <c r="D568"/>
  <c r="H567"/>
  <c r="M567" s="1"/>
  <c r="D567"/>
  <c r="M566"/>
  <c r="H566"/>
  <c r="F566" s="1"/>
  <c r="Z566" s="1"/>
  <c r="D566"/>
  <c r="Z565"/>
  <c r="M565"/>
  <c r="H565"/>
  <c r="F565"/>
  <c r="D565"/>
  <c r="Z564"/>
  <c r="H564"/>
  <c r="M564" s="1"/>
  <c r="F564"/>
  <c r="D564"/>
  <c r="H563"/>
  <c r="D563"/>
  <c r="H562"/>
  <c r="D562"/>
  <c r="H561"/>
  <c r="M561" s="1"/>
  <c r="F561"/>
  <c r="Z561" s="1"/>
  <c r="D561"/>
  <c r="H560"/>
  <c r="M560" s="1"/>
  <c r="F560"/>
  <c r="Z560" s="1"/>
  <c r="D560"/>
  <c r="H559"/>
  <c r="F559" s="1"/>
  <c r="Z559" s="1"/>
  <c r="D559"/>
  <c r="M558"/>
  <c r="H558"/>
  <c r="F558"/>
  <c r="Z558" s="1"/>
  <c r="D558"/>
  <c r="H557"/>
  <c r="D557"/>
  <c r="H556"/>
  <c r="D556"/>
  <c r="H555"/>
  <c r="F555" s="1"/>
  <c r="Z555" s="1"/>
  <c r="D555"/>
  <c r="M554"/>
  <c r="H554"/>
  <c r="F554"/>
  <c r="D554"/>
  <c r="Q553"/>
  <c r="J553"/>
  <c r="E553"/>
  <c r="C553"/>
  <c r="L553" s="1"/>
  <c r="H552"/>
  <c r="F552" s="1"/>
  <c r="Z552" s="1"/>
  <c r="D552"/>
  <c r="Z551"/>
  <c r="H551"/>
  <c r="F551" s="1"/>
  <c r="H550"/>
  <c r="F550" s="1"/>
  <c r="Z550" s="1"/>
  <c r="D550"/>
  <c r="M549"/>
  <c r="H549"/>
  <c r="F549" s="1"/>
  <c r="Z549" s="1"/>
  <c r="D549"/>
  <c r="H548"/>
  <c r="D548"/>
  <c r="H547"/>
  <c r="F547" s="1"/>
  <c r="Z547" s="1"/>
  <c r="D547"/>
  <c r="M546"/>
  <c r="H546"/>
  <c r="F546" s="1"/>
  <c r="Z546" s="1"/>
  <c r="D546"/>
  <c r="H545"/>
  <c r="F545" s="1"/>
  <c r="Z545" s="1"/>
  <c r="D545"/>
  <c r="H544"/>
  <c r="M544" s="1"/>
  <c r="D544"/>
  <c r="H543"/>
  <c r="D543"/>
  <c r="M542"/>
  <c r="H542"/>
  <c r="F542" s="1"/>
  <c r="Z542" s="1"/>
  <c r="D542"/>
  <c r="H541"/>
  <c r="F541" s="1"/>
  <c r="Z541" s="1"/>
  <c r="D541"/>
  <c r="H540"/>
  <c r="M540" s="1"/>
  <c r="F540"/>
  <c r="Z540" s="1"/>
  <c r="D540"/>
  <c r="H539"/>
  <c r="D539"/>
  <c r="H538"/>
  <c r="D538"/>
  <c r="H537"/>
  <c r="M537" s="1"/>
  <c r="D537"/>
  <c r="H536"/>
  <c r="M536" s="1"/>
  <c r="D536"/>
  <c r="M535"/>
  <c r="H535"/>
  <c r="F535" s="1"/>
  <c r="Z535" s="1"/>
  <c r="D535"/>
  <c r="Z534"/>
  <c r="M534"/>
  <c r="H534"/>
  <c r="F534" s="1"/>
  <c r="D534"/>
  <c r="Z533"/>
  <c r="M533"/>
  <c r="H533"/>
  <c r="F533"/>
  <c r="D533"/>
  <c r="H532"/>
  <c r="D532"/>
  <c r="H531"/>
  <c r="F531" s="1"/>
  <c r="Z531" s="1"/>
  <c r="D531"/>
  <c r="H530"/>
  <c r="F530" s="1"/>
  <c r="Z530" s="1"/>
  <c r="H529"/>
  <c r="F529" s="1"/>
  <c r="Z529" s="1"/>
  <c r="H528"/>
  <c r="M528" s="1"/>
  <c r="F528"/>
  <c r="Z528" s="1"/>
  <c r="D528"/>
  <c r="H527"/>
  <c r="F527" s="1"/>
  <c r="Z527" s="1"/>
  <c r="D527"/>
  <c r="Z526"/>
  <c r="H526"/>
  <c r="F526" s="1"/>
  <c r="D526"/>
  <c r="Z525"/>
  <c r="H525"/>
  <c r="M525" s="1"/>
  <c r="F525"/>
  <c r="D525"/>
  <c r="H524"/>
  <c r="D524"/>
  <c r="H523"/>
  <c r="F523" s="1"/>
  <c r="Z523" s="1"/>
  <c r="D523"/>
  <c r="M522"/>
  <c r="H522"/>
  <c r="F522" s="1"/>
  <c r="Z522" s="1"/>
  <c r="D522"/>
  <c r="H521"/>
  <c r="F521" s="1"/>
  <c r="Z521" s="1"/>
  <c r="D521"/>
  <c r="H520"/>
  <c r="M520" s="1"/>
  <c r="D520"/>
  <c r="H519"/>
  <c r="D519"/>
  <c r="M518"/>
  <c r="H518"/>
  <c r="F518" s="1"/>
  <c r="Z518" s="1"/>
  <c r="D518"/>
  <c r="H517"/>
  <c r="M517" s="1"/>
  <c r="F517"/>
  <c r="Z517" s="1"/>
  <c r="D517"/>
  <c r="H516"/>
  <c r="D516"/>
  <c r="M515"/>
  <c r="H515"/>
  <c r="F515" s="1"/>
  <c r="Z515" s="1"/>
  <c r="D515"/>
  <c r="H514"/>
  <c r="M514" s="1"/>
  <c r="M512" s="1"/>
  <c r="F514"/>
  <c r="D514"/>
  <c r="F513"/>
  <c r="Z513" s="1"/>
  <c r="Y512"/>
  <c r="X512"/>
  <c r="W512"/>
  <c r="V512"/>
  <c r="T512"/>
  <c r="S512"/>
  <c r="R512"/>
  <c r="Q512"/>
  <c r="P512"/>
  <c r="O512"/>
  <c r="N512"/>
  <c r="L512"/>
  <c r="K512"/>
  <c r="J512"/>
  <c r="I512"/>
  <c r="G512"/>
  <c r="E512"/>
  <c r="C512"/>
  <c r="F511"/>
  <c r="Z511" s="1"/>
  <c r="D511"/>
  <c r="M510"/>
  <c r="F510"/>
  <c r="Z510" s="1"/>
  <c r="D510"/>
  <c r="M509"/>
  <c r="F509"/>
  <c r="Z509" s="1"/>
  <c r="D509"/>
  <c r="F508"/>
  <c r="Z508" s="1"/>
  <c r="D508"/>
  <c r="F507"/>
  <c r="Z507" s="1"/>
  <c r="D507"/>
  <c r="M506"/>
  <c r="F506"/>
  <c r="Z506" s="1"/>
  <c r="D506"/>
  <c r="M505"/>
  <c r="F505"/>
  <c r="Z505" s="1"/>
  <c r="D505"/>
  <c r="F504"/>
  <c r="M504" s="1"/>
  <c r="D504"/>
  <c r="P503"/>
  <c r="I503"/>
  <c r="H503"/>
  <c r="E503"/>
  <c r="D503"/>
  <c r="C503"/>
  <c r="F502"/>
  <c r="M502" s="1"/>
  <c r="D502"/>
  <c r="Z501"/>
  <c r="F501"/>
  <c r="M501" s="1"/>
  <c r="D501"/>
  <c r="Z500"/>
  <c r="F500"/>
  <c r="M500" s="1"/>
  <c r="D500"/>
  <c r="F499"/>
  <c r="D499"/>
  <c r="F498"/>
  <c r="M498" s="1"/>
  <c r="D498"/>
  <c r="Z497"/>
  <c r="F497"/>
  <c r="M497" s="1"/>
  <c r="D497"/>
  <c r="F496"/>
  <c r="M496" s="1"/>
  <c r="D496"/>
  <c r="F495"/>
  <c r="D495"/>
  <c r="F494"/>
  <c r="D494"/>
  <c r="D493" s="1"/>
  <c r="P493"/>
  <c r="I493"/>
  <c r="H493"/>
  <c r="F493" s="1"/>
  <c r="Z493" s="1"/>
  <c r="E493"/>
  <c r="C493"/>
  <c r="F492"/>
  <c r="D492"/>
  <c r="F491"/>
  <c r="D491"/>
  <c r="F490"/>
  <c r="D490"/>
  <c r="F489"/>
  <c r="D489"/>
  <c r="F488"/>
  <c r="D488"/>
  <c r="F487"/>
  <c r="D487"/>
  <c r="F486"/>
  <c r="D486"/>
  <c r="D485" s="1"/>
  <c r="P485"/>
  <c r="I485"/>
  <c r="H485"/>
  <c r="E485"/>
  <c r="C485"/>
  <c r="F484"/>
  <c r="Z484" s="1"/>
  <c r="D484"/>
  <c r="F483"/>
  <c r="Z483" s="1"/>
  <c r="D483"/>
  <c r="F482"/>
  <c r="D482"/>
  <c r="M481"/>
  <c r="F481"/>
  <c r="Z481" s="1"/>
  <c r="D481"/>
  <c r="F480"/>
  <c r="Z480" s="1"/>
  <c r="D480"/>
  <c r="F479"/>
  <c r="D479"/>
  <c r="F478"/>
  <c r="D478"/>
  <c r="F477"/>
  <c r="Z477" s="1"/>
  <c r="D477"/>
  <c r="F476"/>
  <c r="D476"/>
  <c r="F475"/>
  <c r="M475" s="1"/>
  <c r="D475"/>
  <c r="P474"/>
  <c r="Q474" s="1"/>
  <c r="J474"/>
  <c r="I474"/>
  <c r="H474"/>
  <c r="E474"/>
  <c r="D474"/>
  <c r="C474"/>
  <c r="F473"/>
  <c r="D473"/>
  <c r="M472"/>
  <c r="F472"/>
  <c r="Z472" s="1"/>
  <c r="D472"/>
  <c r="M471"/>
  <c r="F471"/>
  <c r="D471"/>
  <c r="P470"/>
  <c r="Q470" s="1"/>
  <c r="J470"/>
  <c r="I470"/>
  <c r="H470"/>
  <c r="E470"/>
  <c r="D470"/>
  <c r="C470"/>
  <c r="F469"/>
  <c r="Z469" s="1"/>
  <c r="D469"/>
  <c r="F468"/>
  <c r="D468"/>
  <c r="M467"/>
  <c r="F467"/>
  <c r="Z467" s="1"/>
  <c r="D467"/>
  <c r="M466"/>
  <c r="F466"/>
  <c r="Z466" s="1"/>
  <c r="D466"/>
  <c r="M465"/>
  <c r="F465"/>
  <c r="Z465" s="1"/>
  <c r="D465"/>
  <c r="F464"/>
  <c r="D464"/>
  <c r="M463"/>
  <c r="F463"/>
  <c r="Z463" s="1"/>
  <c r="D463"/>
  <c r="Z462"/>
  <c r="M462"/>
  <c r="F462"/>
  <c r="D462"/>
  <c r="Z461"/>
  <c r="M461"/>
  <c r="F461"/>
  <c r="D461"/>
  <c r="Z460"/>
  <c r="M460"/>
  <c r="F460"/>
  <c r="D460"/>
  <c r="Z459"/>
  <c r="M459"/>
  <c r="F459"/>
  <c r="D459"/>
  <c r="Z458"/>
  <c r="M458"/>
  <c r="F458"/>
  <c r="D458"/>
  <c r="Z457"/>
  <c r="M457"/>
  <c r="F457"/>
  <c r="D457"/>
  <c r="Z456"/>
  <c r="M456"/>
  <c r="F456"/>
  <c r="D456"/>
  <c r="Z455"/>
  <c r="M455"/>
  <c r="F455"/>
  <c r="D455"/>
  <c r="Z454"/>
  <c r="M454"/>
  <c r="F454"/>
  <c r="D454"/>
  <c r="Z453"/>
  <c r="M453"/>
  <c r="F453"/>
  <c r="D453"/>
  <c r="Z452"/>
  <c r="M452"/>
  <c r="F452"/>
  <c r="D452"/>
  <c r="Z451"/>
  <c r="M451"/>
  <c r="F451"/>
  <c r="D451"/>
  <c r="Z450"/>
  <c r="M450"/>
  <c r="F450"/>
  <c r="D450"/>
  <c r="Z449"/>
  <c r="M449"/>
  <c r="F449"/>
  <c r="D449"/>
  <c r="Z448"/>
  <c r="M448"/>
  <c r="F448"/>
  <c r="D448"/>
  <c r="Z447"/>
  <c r="M447"/>
  <c r="F447"/>
  <c r="D447"/>
  <c r="Z446"/>
  <c r="M446"/>
  <c r="F446"/>
  <c r="D446"/>
  <c r="Z445"/>
  <c r="M445"/>
  <c r="F445"/>
  <c r="D445"/>
  <c r="Z444"/>
  <c r="M444"/>
  <c r="F444"/>
  <c r="D444"/>
  <c r="Z443"/>
  <c r="M443"/>
  <c r="F443"/>
  <c r="D443"/>
  <c r="Z442"/>
  <c r="M442"/>
  <c r="F442"/>
  <c r="D442"/>
  <c r="Z441"/>
  <c r="F441"/>
  <c r="M441" s="1"/>
  <c r="D441"/>
  <c r="F440"/>
  <c r="D440"/>
  <c r="F439"/>
  <c r="D439"/>
  <c r="Z438"/>
  <c r="F438"/>
  <c r="M438" s="1"/>
  <c r="D438"/>
  <c r="Z437"/>
  <c r="F437"/>
  <c r="M437" s="1"/>
  <c r="D437"/>
  <c r="Z436"/>
  <c r="F436"/>
  <c r="M436" s="1"/>
  <c r="D436"/>
  <c r="F435"/>
  <c r="D435"/>
  <c r="Z434"/>
  <c r="F434"/>
  <c r="M434" s="1"/>
  <c r="D434"/>
  <c r="Z433"/>
  <c r="M433"/>
  <c r="F433"/>
  <c r="D433"/>
  <c r="Z432"/>
  <c r="F432"/>
  <c r="M432" s="1"/>
  <c r="D432"/>
  <c r="Z431"/>
  <c r="F431"/>
  <c r="M431" s="1"/>
  <c r="D431"/>
  <c r="F430"/>
  <c r="D430"/>
  <c r="Z429"/>
  <c r="F429"/>
  <c r="M429" s="1"/>
  <c r="D429"/>
  <c r="Z428"/>
  <c r="F428"/>
  <c r="M428" s="1"/>
  <c r="D428"/>
  <c r="F427"/>
  <c r="M427" s="1"/>
  <c r="D427"/>
  <c r="F426"/>
  <c r="D426"/>
  <c r="Z425"/>
  <c r="F425"/>
  <c r="M425" s="1"/>
  <c r="D425"/>
  <c r="Z424"/>
  <c r="F424"/>
  <c r="M424" s="1"/>
  <c r="D424"/>
  <c r="F423"/>
  <c r="M423" s="1"/>
  <c r="D423"/>
  <c r="F422"/>
  <c r="D422"/>
  <c r="Z421"/>
  <c r="F421"/>
  <c r="M421" s="1"/>
  <c r="D421"/>
  <c r="Z420"/>
  <c r="F420"/>
  <c r="M420" s="1"/>
  <c r="D420"/>
  <c r="P419"/>
  <c r="Q419" s="1"/>
  <c r="L419" s="1"/>
  <c r="J419"/>
  <c r="I419"/>
  <c r="H419"/>
  <c r="E419"/>
  <c r="C419"/>
  <c r="F418"/>
  <c r="D418"/>
  <c r="Z417"/>
  <c r="F417"/>
  <c r="M417" s="1"/>
  <c r="D417"/>
  <c r="Z416"/>
  <c r="F416"/>
  <c r="M416" s="1"/>
  <c r="D416"/>
  <c r="Z415"/>
  <c r="F415"/>
  <c r="M415" s="1"/>
  <c r="D415"/>
  <c r="F414"/>
  <c r="D414"/>
  <c r="F413"/>
  <c r="M413" s="1"/>
  <c r="D413"/>
  <c r="Z412"/>
  <c r="F412"/>
  <c r="M412" s="1"/>
  <c r="D412"/>
  <c r="F411"/>
  <c r="M411" s="1"/>
  <c r="D411"/>
  <c r="F410"/>
  <c r="D410"/>
  <c r="F409"/>
  <c r="M409" s="1"/>
  <c r="D409"/>
  <c r="Z408"/>
  <c r="F408"/>
  <c r="M408" s="1"/>
  <c r="D408"/>
  <c r="Z407"/>
  <c r="F407"/>
  <c r="M407" s="1"/>
  <c r="D407"/>
  <c r="Z406"/>
  <c r="F406"/>
  <c r="M406" s="1"/>
  <c r="D406"/>
  <c r="Z405"/>
  <c r="F405"/>
  <c r="M405" s="1"/>
  <c r="D405"/>
  <c r="Z404"/>
  <c r="F404"/>
  <c r="M404" s="1"/>
  <c r="D404"/>
  <c r="Z403"/>
  <c r="F403"/>
  <c r="M403" s="1"/>
  <c r="D403"/>
  <c r="Z402"/>
  <c r="F402"/>
  <c r="M402" s="1"/>
  <c r="D402"/>
  <c r="P401"/>
  <c r="Q401" s="1"/>
  <c r="J401"/>
  <c r="I401"/>
  <c r="H401"/>
  <c r="E401"/>
  <c r="C401"/>
  <c r="L401" s="1"/>
  <c r="Z400"/>
  <c r="F400"/>
  <c r="M400" s="1"/>
  <c r="D400"/>
  <c r="Z399"/>
  <c r="F399"/>
  <c r="M399" s="1"/>
  <c r="D399"/>
  <c r="F398"/>
  <c r="M398" s="1"/>
  <c r="D398"/>
  <c r="F397"/>
  <c r="D397"/>
  <c r="Z396"/>
  <c r="F396"/>
  <c r="M396" s="1"/>
  <c r="D396"/>
  <c r="Z395"/>
  <c r="F395"/>
  <c r="M395" s="1"/>
  <c r="D395"/>
  <c r="F394"/>
  <c r="M394" s="1"/>
  <c r="D394"/>
  <c r="F393"/>
  <c r="D393"/>
  <c r="Z392"/>
  <c r="F392"/>
  <c r="M392" s="1"/>
  <c r="D392"/>
  <c r="Z391"/>
  <c r="F391"/>
  <c r="M391" s="1"/>
  <c r="D391"/>
  <c r="Z390"/>
  <c r="F390"/>
  <c r="M390" s="1"/>
  <c r="D390"/>
  <c r="F389"/>
  <c r="D389"/>
  <c r="Z388"/>
  <c r="F388"/>
  <c r="M388" s="1"/>
  <c r="D388"/>
  <c r="Z387"/>
  <c r="F387"/>
  <c r="M387" s="1"/>
  <c r="D387"/>
  <c r="Z386"/>
  <c r="F386"/>
  <c r="M386" s="1"/>
  <c r="D386"/>
  <c r="F385"/>
  <c r="D385"/>
  <c r="Z384"/>
  <c r="F384"/>
  <c r="M384" s="1"/>
  <c r="D384"/>
  <c r="Z383"/>
  <c r="F383"/>
  <c r="M383" s="1"/>
  <c r="D383"/>
  <c r="F382"/>
  <c r="M382" s="1"/>
  <c r="D382"/>
  <c r="F381"/>
  <c r="Z381" s="1"/>
  <c r="D381"/>
  <c r="M380"/>
  <c r="F380"/>
  <c r="Z380" s="1"/>
  <c r="D380"/>
  <c r="M379"/>
  <c r="F379"/>
  <c r="Z379" s="1"/>
  <c r="D379"/>
  <c r="F378"/>
  <c r="Z378" s="1"/>
  <c r="D378"/>
  <c r="F377"/>
  <c r="Z377" s="1"/>
  <c r="D377"/>
  <c r="F376"/>
  <c r="D376"/>
  <c r="F375"/>
  <c r="M375" s="1"/>
  <c r="D375"/>
  <c r="Z374"/>
  <c r="F374"/>
  <c r="M374" s="1"/>
  <c r="D374"/>
  <c r="Z373"/>
  <c r="F373"/>
  <c r="M373" s="1"/>
  <c r="D373"/>
  <c r="F372"/>
  <c r="D372"/>
  <c r="F371"/>
  <c r="M371" s="1"/>
  <c r="D371"/>
  <c r="Z370"/>
  <c r="F370"/>
  <c r="M370" s="1"/>
  <c r="D370"/>
  <c r="F369"/>
  <c r="M369" s="1"/>
  <c r="D369"/>
  <c r="F368"/>
  <c r="D368"/>
  <c r="F367"/>
  <c r="M367" s="1"/>
  <c r="D367"/>
  <c r="D366" s="1"/>
  <c r="P366"/>
  <c r="Q366" s="1"/>
  <c r="J366"/>
  <c r="I366"/>
  <c r="H366"/>
  <c r="E366"/>
  <c r="C366"/>
  <c r="Z365"/>
  <c r="F365"/>
  <c r="M365" s="1"/>
  <c r="D365"/>
  <c r="F364"/>
  <c r="M364" s="1"/>
  <c r="D364"/>
  <c r="F363"/>
  <c r="D363"/>
  <c r="P362"/>
  <c r="Q362" s="1"/>
  <c r="L362"/>
  <c r="J362"/>
  <c r="I362"/>
  <c r="H362"/>
  <c r="F362"/>
  <c r="E362"/>
  <c r="C362"/>
  <c r="F361"/>
  <c r="Z361" s="1"/>
  <c r="D361"/>
  <c r="D360" s="1"/>
  <c r="Q360"/>
  <c r="L360"/>
  <c r="J360"/>
  <c r="I360"/>
  <c r="H360"/>
  <c r="E360"/>
  <c r="C360"/>
  <c r="F359"/>
  <c r="Z359" s="1"/>
  <c r="D359"/>
  <c r="M358"/>
  <c r="F358"/>
  <c r="Z358" s="1"/>
  <c r="D358"/>
  <c r="M357"/>
  <c r="F357"/>
  <c r="Z357" s="1"/>
  <c r="D357"/>
  <c r="F356"/>
  <c r="Z356" s="1"/>
  <c r="D356"/>
  <c r="F355"/>
  <c r="Z355" s="1"/>
  <c r="D355"/>
  <c r="M354"/>
  <c r="F354"/>
  <c r="Z354" s="1"/>
  <c r="D354"/>
  <c r="M353"/>
  <c r="F353"/>
  <c r="Z353" s="1"/>
  <c r="D353"/>
  <c r="F352"/>
  <c r="Z352" s="1"/>
  <c r="D352"/>
  <c r="F351"/>
  <c r="Z351" s="1"/>
  <c r="D351"/>
  <c r="M350"/>
  <c r="F350"/>
  <c r="Z350" s="1"/>
  <c r="D350"/>
  <c r="M349"/>
  <c r="F349"/>
  <c r="Z349" s="1"/>
  <c r="D349"/>
  <c r="F348"/>
  <c r="Z348" s="1"/>
  <c r="D348"/>
  <c r="F347"/>
  <c r="Z347" s="1"/>
  <c r="D347"/>
  <c r="Q346"/>
  <c r="P346"/>
  <c r="J346"/>
  <c r="I346"/>
  <c r="H346"/>
  <c r="E346"/>
  <c r="D346"/>
  <c r="C346"/>
  <c r="Z345"/>
  <c r="F345"/>
  <c r="M345" s="1"/>
  <c r="D345"/>
  <c r="Z344"/>
  <c r="F344"/>
  <c r="M344" s="1"/>
  <c r="D344"/>
  <c r="Z343"/>
  <c r="F343"/>
  <c r="M343" s="1"/>
  <c r="D343"/>
  <c r="Z342"/>
  <c r="F342"/>
  <c r="M342" s="1"/>
  <c r="D342"/>
  <c r="Z341"/>
  <c r="F341"/>
  <c r="M341" s="1"/>
  <c r="D341"/>
  <c r="Z340"/>
  <c r="F340"/>
  <c r="M340" s="1"/>
  <c r="D340"/>
  <c r="Z339"/>
  <c r="F339"/>
  <c r="M339" s="1"/>
  <c r="D339"/>
  <c r="Z338"/>
  <c r="F338"/>
  <c r="M338" s="1"/>
  <c r="D338"/>
  <c r="Z337"/>
  <c r="F337"/>
  <c r="M337" s="1"/>
  <c r="D337"/>
  <c r="Z336"/>
  <c r="P336"/>
  <c r="Q336" s="1"/>
  <c r="L336" s="1"/>
  <c r="J336"/>
  <c r="I336"/>
  <c r="H336"/>
  <c r="F336"/>
  <c r="E336"/>
  <c r="D336"/>
  <c r="C336"/>
  <c r="F335"/>
  <c r="Z335" s="1"/>
  <c r="D335"/>
  <c r="M334"/>
  <c r="F334"/>
  <c r="Z334" s="1"/>
  <c r="D334"/>
  <c r="M333"/>
  <c r="F333"/>
  <c r="Z333" s="1"/>
  <c r="D333"/>
  <c r="F332"/>
  <c r="Z332" s="1"/>
  <c r="D332"/>
  <c r="F331"/>
  <c r="Z331" s="1"/>
  <c r="D331"/>
  <c r="M330"/>
  <c r="F330"/>
  <c r="Z330" s="1"/>
  <c r="D330"/>
  <c r="P329"/>
  <c r="Q329" s="1"/>
  <c r="J329"/>
  <c r="I329"/>
  <c r="H329"/>
  <c r="E329"/>
  <c r="D329"/>
  <c r="C329"/>
  <c r="L329" s="1"/>
  <c r="Z328"/>
  <c r="F328"/>
  <c r="M328" s="1"/>
  <c r="D328"/>
  <c r="Z327"/>
  <c r="F327"/>
  <c r="M327" s="1"/>
  <c r="D327"/>
  <c r="Z326"/>
  <c r="F326"/>
  <c r="M326" s="1"/>
  <c r="D326"/>
  <c r="Z325"/>
  <c r="F325"/>
  <c r="M325" s="1"/>
  <c r="D325"/>
  <c r="Z324"/>
  <c r="F324"/>
  <c r="M324" s="1"/>
  <c r="D324"/>
  <c r="Z323"/>
  <c r="F323"/>
  <c r="M323" s="1"/>
  <c r="D323"/>
  <c r="Z322"/>
  <c r="F322"/>
  <c r="M322" s="1"/>
  <c r="D322"/>
  <c r="Z321"/>
  <c r="F321"/>
  <c r="M321" s="1"/>
  <c r="D321"/>
  <c r="Z320"/>
  <c r="F320"/>
  <c r="M320" s="1"/>
  <c r="D320"/>
  <c r="Z319"/>
  <c r="F319"/>
  <c r="M319" s="1"/>
  <c r="D319"/>
  <c r="Z318"/>
  <c r="F318"/>
  <c r="M318" s="1"/>
  <c r="D318"/>
  <c r="Z317"/>
  <c r="F317"/>
  <c r="M317" s="1"/>
  <c r="D317"/>
  <c r="Z316"/>
  <c r="F316"/>
  <c r="M316" s="1"/>
  <c r="D316"/>
  <c r="Z315"/>
  <c r="F315"/>
  <c r="M315" s="1"/>
  <c r="D315"/>
  <c r="Z314"/>
  <c r="F314"/>
  <c r="M314" s="1"/>
  <c r="D314"/>
  <c r="Z313"/>
  <c r="F313"/>
  <c r="M313" s="1"/>
  <c r="D313"/>
  <c r="Z312"/>
  <c r="F312"/>
  <c r="M312" s="1"/>
  <c r="D312"/>
  <c r="Z311"/>
  <c r="F311"/>
  <c r="M311" s="1"/>
  <c r="D311"/>
  <c r="Z310"/>
  <c r="P310"/>
  <c r="Q310" s="1"/>
  <c r="L310" s="1"/>
  <c r="J310"/>
  <c r="I310"/>
  <c r="H310"/>
  <c r="F310"/>
  <c r="E310"/>
  <c r="C310"/>
  <c r="Z309"/>
  <c r="M309"/>
  <c r="F309"/>
  <c r="D309"/>
  <c r="Z308"/>
  <c r="M308"/>
  <c r="F308"/>
  <c r="D308"/>
  <c r="Z307"/>
  <c r="M307"/>
  <c r="F307"/>
  <c r="D307"/>
  <c r="Z306"/>
  <c r="M306"/>
  <c r="F306"/>
  <c r="D306"/>
  <c r="Z305"/>
  <c r="M305"/>
  <c r="F305"/>
  <c r="D305"/>
  <c r="Z304"/>
  <c r="M304"/>
  <c r="F304"/>
  <c r="D304"/>
  <c r="Z303"/>
  <c r="M303"/>
  <c r="F303"/>
  <c r="D303"/>
  <c r="Z302"/>
  <c r="M302"/>
  <c r="F302"/>
  <c r="D302"/>
  <c r="Z301"/>
  <c r="M301"/>
  <c r="F301"/>
  <c r="D301"/>
  <c r="Z300"/>
  <c r="M300"/>
  <c r="F300"/>
  <c r="D300"/>
  <c r="Z299"/>
  <c r="M299"/>
  <c r="F299"/>
  <c r="D299"/>
  <c r="Z298"/>
  <c r="M298"/>
  <c r="F298"/>
  <c r="D298"/>
  <c r="Z297"/>
  <c r="M297"/>
  <c r="F297"/>
  <c r="D297"/>
  <c r="Z296"/>
  <c r="M296"/>
  <c r="F296"/>
  <c r="D296"/>
  <c r="Z295"/>
  <c r="M295"/>
  <c r="F295"/>
  <c r="D295"/>
  <c r="Z294"/>
  <c r="M294"/>
  <c r="F294"/>
  <c r="D294"/>
  <c r="Z293"/>
  <c r="M293"/>
  <c r="F293"/>
  <c r="D293"/>
  <c r="Z292"/>
  <c r="M292"/>
  <c r="F292"/>
  <c r="D292"/>
  <c r="Z291"/>
  <c r="M291"/>
  <c r="M290" s="1"/>
  <c r="F291"/>
  <c r="D291"/>
  <c r="Z290"/>
  <c r="Q290"/>
  <c r="P290"/>
  <c r="J290"/>
  <c r="I290"/>
  <c r="H290"/>
  <c r="F290"/>
  <c r="E290"/>
  <c r="D290"/>
  <c r="C290"/>
  <c r="F289"/>
  <c r="D289"/>
  <c r="M288"/>
  <c r="F288"/>
  <c r="Z288" s="1"/>
  <c r="D288"/>
  <c r="F287"/>
  <c r="Z287" s="1"/>
  <c r="D287"/>
  <c r="F286"/>
  <c r="Z286" s="1"/>
  <c r="D286"/>
  <c r="Z285"/>
  <c r="F285"/>
  <c r="M285" s="1"/>
  <c r="D285"/>
  <c r="Z284"/>
  <c r="F284"/>
  <c r="M284" s="1"/>
  <c r="D284"/>
  <c r="Z283"/>
  <c r="F283"/>
  <c r="M283" s="1"/>
  <c r="D283"/>
  <c r="Z282"/>
  <c r="F282"/>
  <c r="M282" s="1"/>
  <c r="D282"/>
  <c r="Z281"/>
  <c r="F281"/>
  <c r="M281" s="1"/>
  <c r="D281"/>
  <c r="Z280"/>
  <c r="F280"/>
  <c r="M280" s="1"/>
  <c r="D280"/>
  <c r="Z279"/>
  <c r="F279"/>
  <c r="M279" s="1"/>
  <c r="D279"/>
  <c r="Z278"/>
  <c r="F278"/>
  <c r="M278" s="1"/>
  <c r="D278"/>
  <c r="Z277"/>
  <c r="F277"/>
  <c r="M277" s="1"/>
  <c r="D277"/>
  <c r="D276" s="1"/>
  <c r="P276"/>
  <c r="Q276" s="1"/>
  <c r="L276" s="1"/>
  <c r="J276"/>
  <c r="I276"/>
  <c r="H276"/>
  <c r="E276"/>
  <c r="C276"/>
  <c r="M275"/>
  <c r="F275"/>
  <c r="Z275" s="1"/>
  <c r="D275"/>
  <c r="M274"/>
  <c r="F274"/>
  <c r="Z274" s="1"/>
  <c r="D274"/>
  <c r="M273"/>
  <c r="F273"/>
  <c r="Z273" s="1"/>
  <c r="D273"/>
  <c r="M272"/>
  <c r="F272"/>
  <c r="Z272" s="1"/>
  <c r="D272"/>
  <c r="M271"/>
  <c r="F271"/>
  <c r="Z271" s="1"/>
  <c r="D271"/>
  <c r="M270"/>
  <c r="F270"/>
  <c r="Z270" s="1"/>
  <c r="D270"/>
  <c r="M269"/>
  <c r="F269"/>
  <c r="Z269" s="1"/>
  <c r="D269"/>
  <c r="M268"/>
  <c r="F268"/>
  <c r="Z268" s="1"/>
  <c r="D268"/>
  <c r="M267"/>
  <c r="F267"/>
  <c r="Z267" s="1"/>
  <c r="D267"/>
  <c r="M266"/>
  <c r="F266"/>
  <c r="Z266" s="1"/>
  <c r="D266"/>
  <c r="M265"/>
  <c r="M264" s="1"/>
  <c r="F265"/>
  <c r="Z265" s="1"/>
  <c r="D265"/>
  <c r="P264"/>
  <c r="Q264" s="1"/>
  <c r="J264"/>
  <c r="I264"/>
  <c r="H264"/>
  <c r="F264"/>
  <c r="E264"/>
  <c r="D264"/>
  <c r="C264"/>
  <c r="Z263"/>
  <c r="F263"/>
  <c r="M263" s="1"/>
  <c r="D263"/>
  <c r="Z262"/>
  <c r="F262"/>
  <c r="M262" s="1"/>
  <c r="D262"/>
  <c r="Z261"/>
  <c r="F261"/>
  <c r="M261" s="1"/>
  <c r="D261"/>
  <c r="Z260"/>
  <c r="F260"/>
  <c r="M260" s="1"/>
  <c r="D260"/>
  <c r="Z259"/>
  <c r="F259"/>
  <c r="M259" s="1"/>
  <c r="D259"/>
  <c r="Z258"/>
  <c r="F258"/>
  <c r="M258" s="1"/>
  <c r="D258"/>
  <c r="Z257"/>
  <c r="F257"/>
  <c r="M257" s="1"/>
  <c r="D257"/>
  <c r="D256" s="1"/>
  <c r="P256"/>
  <c r="Q256" s="1"/>
  <c r="L256" s="1"/>
  <c r="J256"/>
  <c r="I256"/>
  <c r="H256"/>
  <c r="F256"/>
  <c r="Z256" s="1"/>
  <c r="E256"/>
  <c r="C256"/>
  <c r="Z255"/>
  <c r="M255"/>
  <c r="F255"/>
  <c r="D255"/>
  <c r="Z254"/>
  <c r="M254"/>
  <c r="F254"/>
  <c r="D254"/>
  <c r="Z253"/>
  <c r="M253"/>
  <c r="F253"/>
  <c r="D253"/>
  <c r="Z252"/>
  <c r="M252"/>
  <c r="F252"/>
  <c r="D252"/>
  <c r="Z251"/>
  <c r="M251"/>
  <c r="F251"/>
  <c r="D251"/>
  <c r="Z250"/>
  <c r="M250"/>
  <c r="F250"/>
  <c r="D250"/>
  <c r="Z249"/>
  <c r="M249"/>
  <c r="F249"/>
  <c r="D249"/>
  <c r="Z248"/>
  <c r="M248"/>
  <c r="F248"/>
  <c r="D248"/>
  <c r="Z247"/>
  <c r="M247"/>
  <c r="F247"/>
  <c r="D247"/>
  <c r="Z246"/>
  <c r="M246"/>
  <c r="F246"/>
  <c r="D246"/>
  <c r="Z245"/>
  <c r="M245"/>
  <c r="F245"/>
  <c r="D245"/>
  <c r="Z244"/>
  <c r="M244"/>
  <c r="F244"/>
  <c r="D244"/>
  <c r="Z243"/>
  <c r="M243"/>
  <c r="F243"/>
  <c r="D243"/>
  <c r="Z242"/>
  <c r="M242"/>
  <c r="F242"/>
  <c r="D242"/>
  <c r="Z241"/>
  <c r="M241"/>
  <c r="M240" s="1"/>
  <c r="F241"/>
  <c r="D241"/>
  <c r="Z240"/>
  <c r="Q240"/>
  <c r="P240"/>
  <c r="J240"/>
  <c r="I240"/>
  <c r="H240"/>
  <c r="F240"/>
  <c r="E240"/>
  <c r="D240"/>
  <c r="C240"/>
  <c r="F239"/>
  <c r="M239" s="1"/>
  <c r="D239"/>
  <c r="F238"/>
  <c r="M238" s="1"/>
  <c r="D238"/>
  <c r="F237"/>
  <c r="M237" s="1"/>
  <c r="D237"/>
  <c r="F236"/>
  <c r="M236" s="1"/>
  <c r="D236"/>
  <c r="F235"/>
  <c r="M235" s="1"/>
  <c r="D235"/>
  <c r="F234"/>
  <c r="M234" s="1"/>
  <c r="D234"/>
  <c r="F233"/>
  <c r="M233" s="1"/>
  <c r="D233"/>
  <c r="F232"/>
  <c r="M232" s="1"/>
  <c r="D232"/>
  <c r="F231"/>
  <c r="M231" s="1"/>
  <c r="D231"/>
  <c r="F230"/>
  <c r="M230" s="1"/>
  <c r="D230"/>
  <c r="F229"/>
  <c r="M229" s="1"/>
  <c r="D229"/>
  <c r="F228"/>
  <c r="M228" s="1"/>
  <c r="D228"/>
  <c r="F227"/>
  <c r="M227" s="1"/>
  <c r="D227"/>
  <c r="F226"/>
  <c r="M226" s="1"/>
  <c r="D226"/>
  <c r="F225"/>
  <c r="M225" s="1"/>
  <c r="D225"/>
  <c r="F224"/>
  <c r="M224" s="1"/>
  <c r="D224"/>
  <c r="F223"/>
  <c r="M223" s="1"/>
  <c r="D223"/>
  <c r="F222"/>
  <c r="M222" s="1"/>
  <c r="D222"/>
  <c r="F221"/>
  <c r="M221" s="1"/>
  <c r="D221"/>
  <c r="F220"/>
  <c r="M220" s="1"/>
  <c r="D220"/>
  <c r="F219"/>
  <c r="M219" s="1"/>
  <c r="D219"/>
  <c r="F218"/>
  <c r="M218" s="1"/>
  <c r="D218"/>
  <c r="F217"/>
  <c r="M217" s="1"/>
  <c r="D217"/>
  <c r="F216"/>
  <c r="M216" s="1"/>
  <c r="D216"/>
  <c r="F215"/>
  <c r="M215" s="1"/>
  <c r="D215"/>
  <c r="F214"/>
  <c r="M214" s="1"/>
  <c r="D214"/>
  <c r="F213"/>
  <c r="M213" s="1"/>
  <c r="D213"/>
  <c r="F212"/>
  <c r="M212" s="1"/>
  <c r="D212"/>
  <c r="F211"/>
  <c r="M211" s="1"/>
  <c r="D211"/>
  <c r="F210"/>
  <c r="M210" s="1"/>
  <c r="D210"/>
  <c r="F209"/>
  <c r="M209" s="1"/>
  <c r="D209"/>
  <c r="F208"/>
  <c r="M208" s="1"/>
  <c r="D208"/>
  <c r="F207"/>
  <c r="M207" s="1"/>
  <c r="D207"/>
  <c r="F206"/>
  <c r="M206" s="1"/>
  <c r="D206"/>
  <c r="F205"/>
  <c r="M205" s="1"/>
  <c r="D205"/>
  <c r="F204"/>
  <c r="M204" s="1"/>
  <c r="D204"/>
  <c r="F203"/>
  <c r="M203" s="1"/>
  <c r="D203"/>
  <c r="F202"/>
  <c r="M202" s="1"/>
  <c r="D202"/>
  <c r="F201"/>
  <c r="M201" s="1"/>
  <c r="D201"/>
  <c r="F200"/>
  <c r="D200"/>
  <c r="F199"/>
  <c r="D199"/>
  <c r="F198"/>
  <c r="D198"/>
  <c r="F197"/>
  <c r="D197"/>
  <c r="F196"/>
  <c r="D196"/>
  <c r="F195"/>
  <c r="D195"/>
  <c r="F194"/>
  <c r="D194"/>
  <c r="F193"/>
  <c r="D193"/>
  <c r="F192"/>
  <c r="D192"/>
  <c r="D191" s="1"/>
  <c r="P191"/>
  <c r="Q191" s="1"/>
  <c r="L191" s="1"/>
  <c r="J191"/>
  <c r="I191"/>
  <c r="H191"/>
  <c r="F191"/>
  <c r="E191"/>
  <c r="C191"/>
  <c r="Z190"/>
  <c r="M190"/>
  <c r="F190"/>
  <c r="D190"/>
  <c r="Z189"/>
  <c r="M189"/>
  <c r="F189"/>
  <c r="D189"/>
  <c r="Z188"/>
  <c r="M188"/>
  <c r="F188"/>
  <c r="D188"/>
  <c r="Z187"/>
  <c r="M187"/>
  <c r="F187"/>
  <c r="D187"/>
  <c r="Z186"/>
  <c r="M186"/>
  <c r="F186"/>
  <c r="D186"/>
  <c r="Z185"/>
  <c r="M185"/>
  <c r="F185"/>
  <c r="D185"/>
  <c r="Z184"/>
  <c r="M184"/>
  <c r="F184"/>
  <c r="D184"/>
  <c r="Z183"/>
  <c r="M183"/>
  <c r="F183"/>
  <c r="D183"/>
  <c r="Z182"/>
  <c r="M182"/>
  <c r="F182"/>
  <c r="D182"/>
  <c r="Z181"/>
  <c r="M181"/>
  <c r="F181"/>
  <c r="D181"/>
  <c r="Z180"/>
  <c r="M180"/>
  <c r="F180"/>
  <c r="D180"/>
  <c r="Z179"/>
  <c r="M179"/>
  <c r="F179"/>
  <c r="D179"/>
  <c r="Z178"/>
  <c r="M178"/>
  <c r="F178"/>
  <c r="D178"/>
  <c r="Z177"/>
  <c r="M177"/>
  <c r="F177"/>
  <c r="D177"/>
  <c r="Z176"/>
  <c r="M176"/>
  <c r="F176"/>
  <c r="D176"/>
  <c r="Z175"/>
  <c r="M175"/>
  <c r="M174" s="1"/>
  <c r="F175"/>
  <c r="D175"/>
  <c r="P174"/>
  <c r="Q174" s="1"/>
  <c r="J174"/>
  <c r="I174"/>
  <c r="H174"/>
  <c r="F174"/>
  <c r="E174"/>
  <c r="D174"/>
  <c r="C174"/>
  <c r="F173"/>
  <c r="D173"/>
  <c r="F172"/>
  <c r="D172"/>
  <c r="F171"/>
  <c r="D171"/>
  <c r="F170"/>
  <c r="D170"/>
  <c r="F169"/>
  <c r="D169"/>
  <c r="F168"/>
  <c r="D168"/>
  <c r="Z167"/>
  <c r="F167"/>
  <c r="M167" s="1"/>
  <c r="D167"/>
  <c r="Z166"/>
  <c r="F166"/>
  <c r="M166" s="1"/>
  <c r="D166"/>
  <c r="Z165"/>
  <c r="F165"/>
  <c r="M165" s="1"/>
  <c r="D165"/>
  <c r="Z164"/>
  <c r="F164"/>
  <c r="M164" s="1"/>
  <c r="D164"/>
  <c r="Z163"/>
  <c r="F163"/>
  <c r="M163" s="1"/>
  <c r="D163"/>
  <c r="Z162"/>
  <c r="F162"/>
  <c r="M162" s="1"/>
  <c r="D162"/>
  <c r="Z161"/>
  <c r="F161"/>
  <c r="M161" s="1"/>
  <c r="D161"/>
  <c r="Z160"/>
  <c r="F160"/>
  <c r="M160" s="1"/>
  <c r="D160"/>
  <c r="Z159"/>
  <c r="F159"/>
  <c r="M159" s="1"/>
  <c r="D159"/>
  <c r="Z158"/>
  <c r="F158"/>
  <c r="M158" s="1"/>
  <c r="D158"/>
  <c r="Z157"/>
  <c r="F157"/>
  <c r="M157" s="1"/>
  <c r="D157"/>
  <c r="Z156"/>
  <c r="F156"/>
  <c r="M156" s="1"/>
  <c r="D156"/>
  <c r="Z155"/>
  <c r="F155"/>
  <c r="M155" s="1"/>
  <c r="D155"/>
  <c r="Z154"/>
  <c r="F154"/>
  <c r="M154" s="1"/>
  <c r="D154"/>
  <c r="Z153"/>
  <c r="F153"/>
  <c r="M153" s="1"/>
  <c r="D153"/>
  <c r="Z152"/>
  <c r="F152"/>
  <c r="M152" s="1"/>
  <c r="D152"/>
  <c r="Z151"/>
  <c r="F151"/>
  <c r="M151" s="1"/>
  <c r="D151"/>
  <c r="Z150"/>
  <c r="F150"/>
  <c r="M150" s="1"/>
  <c r="D150"/>
  <c r="Z149"/>
  <c r="F149"/>
  <c r="M149" s="1"/>
  <c r="D149"/>
  <c r="Z148"/>
  <c r="F148"/>
  <c r="M148" s="1"/>
  <c r="D148"/>
  <c r="Z147"/>
  <c r="F147"/>
  <c r="F146" s="1"/>
  <c r="D147"/>
  <c r="D146" s="1"/>
  <c r="Q146"/>
  <c r="P146"/>
  <c r="J146"/>
  <c r="E146"/>
  <c r="C146"/>
  <c r="F145"/>
  <c r="D145"/>
  <c r="F144"/>
  <c r="D144"/>
  <c r="F143"/>
  <c r="D143"/>
  <c r="F142"/>
  <c r="D142"/>
  <c r="F141"/>
  <c r="D141"/>
  <c r="P140"/>
  <c r="Q140" s="1"/>
  <c r="J140"/>
  <c r="E140"/>
  <c r="C140"/>
  <c r="M139"/>
  <c r="F139"/>
  <c r="Z139" s="1"/>
  <c r="D139"/>
  <c r="K139" s="1"/>
  <c r="F138"/>
  <c r="M138" s="1"/>
  <c r="D138"/>
  <c r="K138" s="1"/>
  <c r="K137"/>
  <c r="F137"/>
  <c r="D137"/>
  <c r="K136"/>
  <c r="F136"/>
  <c r="Z136" s="1"/>
  <c r="D136"/>
  <c r="F135"/>
  <c r="Z135" s="1"/>
  <c r="D135"/>
  <c r="K135" s="1"/>
  <c r="F134"/>
  <c r="M134" s="1"/>
  <c r="D134"/>
  <c r="K134" s="1"/>
  <c r="K133"/>
  <c r="F133"/>
  <c r="D133"/>
  <c r="M132"/>
  <c r="K132"/>
  <c r="F132"/>
  <c r="Z132" s="1"/>
  <c r="D132"/>
  <c r="M131"/>
  <c r="F131"/>
  <c r="Z131" s="1"/>
  <c r="D131"/>
  <c r="K131" s="1"/>
  <c r="F130"/>
  <c r="M130" s="1"/>
  <c r="D130"/>
  <c r="K130" s="1"/>
  <c r="F129"/>
  <c r="D129"/>
  <c r="K129" s="1"/>
  <c r="F128"/>
  <c r="Z128" s="1"/>
  <c r="D128"/>
  <c r="K128" s="1"/>
  <c r="F127"/>
  <c r="Z127" s="1"/>
  <c r="D127"/>
  <c r="K127" s="1"/>
  <c r="F126"/>
  <c r="M126" s="1"/>
  <c r="D126"/>
  <c r="K126" s="1"/>
  <c r="F125"/>
  <c r="D125"/>
  <c r="K125" s="1"/>
  <c r="F124"/>
  <c r="Z124" s="1"/>
  <c r="D124"/>
  <c r="K124" s="1"/>
  <c r="M123"/>
  <c r="F123"/>
  <c r="Z123" s="1"/>
  <c r="D123"/>
  <c r="K123" s="1"/>
  <c r="F122"/>
  <c r="M122" s="1"/>
  <c r="D122"/>
  <c r="K122" s="1"/>
  <c r="F121"/>
  <c r="D121"/>
  <c r="K121" s="1"/>
  <c r="F120"/>
  <c r="Z120" s="1"/>
  <c r="D120"/>
  <c r="K120" s="1"/>
  <c r="F119"/>
  <c r="Z119" s="1"/>
  <c r="D119"/>
  <c r="K119" s="1"/>
  <c r="F118"/>
  <c r="M118" s="1"/>
  <c r="D118"/>
  <c r="K118" s="1"/>
  <c r="F117"/>
  <c r="D117"/>
  <c r="K117" s="1"/>
  <c r="F116"/>
  <c r="Z116" s="1"/>
  <c r="D116"/>
  <c r="K116" s="1"/>
  <c r="M115"/>
  <c r="F115"/>
  <c r="Z115" s="1"/>
  <c r="D115"/>
  <c r="K115" s="1"/>
  <c r="F114"/>
  <c r="M114" s="1"/>
  <c r="D114"/>
  <c r="K114" s="1"/>
  <c r="F113"/>
  <c r="D113"/>
  <c r="K113" s="1"/>
  <c r="F112"/>
  <c r="Z112" s="1"/>
  <c r="D112"/>
  <c r="K112" s="1"/>
  <c r="F111"/>
  <c r="Z111" s="1"/>
  <c r="D111"/>
  <c r="K111" s="1"/>
  <c r="F110"/>
  <c r="M110" s="1"/>
  <c r="D110"/>
  <c r="K110" s="1"/>
  <c r="F109"/>
  <c r="D109"/>
  <c r="K109" s="1"/>
  <c r="F108"/>
  <c r="Z108" s="1"/>
  <c r="D108"/>
  <c r="K108" s="1"/>
  <c r="M107"/>
  <c r="F107"/>
  <c r="Z107" s="1"/>
  <c r="D107"/>
  <c r="K107" s="1"/>
  <c r="F106"/>
  <c r="M106" s="1"/>
  <c r="D106"/>
  <c r="K106" s="1"/>
  <c r="F105"/>
  <c r="D105"/>
  <c r="K105" s="1"/>
  <c r="F104"/>
  <c r="Z104" s="1"/>
  <c r="D104"/>
  <c r="K104" s="1"/>
  <c r="F103"/>
  <c r="Z103" s="1"/>
  <c r="D103"/>
  <c r="K103" s="1"/>
  <c r="F102"/>
  <c r="M102" s="1"/>
  <c r="D102"/>
  <c r="Y101"/>
  <c r="X101"/>
  <c r="W101"/>
  <c r="V101"/>
  <c r="U101"/>
  <c r="T101"/>
  <c r="S101"/>
  <c r="R101"/>
  <c r="Q101"/>
  <c r="P101"/>
  <c r="O101"/>
  <c r="N101"/>
  <c r="L101"/>
  <c r="J101"/>
  <c r="I101"/>
  <c r="H101"/>
  <c r="E101"/>
  <c r="C101"/>
  <c r="F100"/>
  <c r="M100" s="1"/>
  <c r="D100"/>
  <c r="K100" s="1"/>
  <c r="F99"/>
  <c r="D99"/>
  <c r="K99" s="1"/>
  <c r="F98"/>
  <c r="Z98" s="1"/>
  <c r="D98"/>
  <c r="K98" s="1"/>
  <c r="M97"/>
  <c r="F97"/>
  <c r="Z97" s="1"/>
  <c r="D97"/>
  <c r="K97" s="1"/>
  <c r="F96"/>
  <c r="M96" s="1"/>
  <c r="D96"/>
  <c r="K96" s="1"/>
  <c r="F95"/>
  <c r="D95"/>
  <c r="K95" s="1"/>
  <c r="F94"/>
  <c r="Z94" s="1"/>
  <c r="D94"/>
  <c r="K94" s="1"/>
  <c r="M93"/>
  <c r="F93"/>
  <c r="Z93" s="1"/>
  <c r="D93"/>
  <c r="K93" s="1"/>
  <c r="F92"/>
  <c r="M92" s="1"/>
  <c r="D92"/>
  <c r="K92" s="1"/>
  <c r="F91"/>
  <c r="D91"/>
  <c r="K91" s="1"/>
  <c r="F90"/>
  <c r="Z90" s="1"/>
  <c r="D90"/>
  <c r="K90" s="1"/>
  <c r="F89"/>
  <c r="Z89" s="1"/>
  <c r="D89"/>
  <c r="K89" s="1"/>
  <c r="Z88"/>
  <c r="F88"/>
  <c r="M88" s="1"/>
  <c r="D88"/>
  <c r="K88" s="1"/>
  <c r="K87"/>
  <c r="F87"/>
  <c r="D87"/>
  <c r="K86"/>
  <c r="F86"/>
  <c r="Z86" s="1"/>
  <c r="D86"/>
  <c r="F85"/>
  <c r="Z85" s="1"/>
  <c r="D85"/>
  <c r="K85" s="1"/>
  <c r="F84"/>
  <c r="M84" s="1"/>
  <c r="D84"/>
  <c r="K84" s="1"/>
  <c r="F83"/>
  <c r="D83"/>
  <c r="K83" s="1"/>
  <c r="M82"/>
  <c r="F82"/>
  <c r="Z82" s="1"/>
  <c r="D82"/>
  <c r="K82" s="1"/>
  <c r="M81"/>
  <c r="F81"/>
  <c r="Z81" s="1"/>
  <c r="D81"/>
  <c r="K81" s="1"/>
  <c r="F80"/>
  <c r="M80" s="1"/>
  <c r="D80"/>
  <c r="K80" s="1"/>
  <c r="F79"/>
  <c r="D79"/>
  <c r="K79" s="1"/>
  <c r="F78"/>
  <c r="Z78" s="1"/>
  <c r="D78"/>
  <c r="K78" s="1"/>
  <c r="M77"/>
  <c r="F77"/>
  <c r="Z77" s="1"/>
  <c r="D77"/>
  <c r="K77" s="1"/>
  <c r="F76"/>
  <c r="M76" s="1"/>
  <c r="D76"/>
  <c r="K76" s="1"/>
  <c r="F75"/>
  <c r="D75"/>
  <c r="K75" s="1"/>
  <c r="F74"/>
  <c r="Z74" s="1"/>
  <c r="D74"/>
  <c r="K74" s="1"/>
  <c r="F73"/>
  <c r="Z73" s="1"/>
  <c r="D73"/>
  <c r="K73" s="1"/>
  <c r="Z72"/>
  <c r="F72"/>
  <c r="M72" s="1"/>
  <c r="D72"/>
  <c r="K72" s="1"/>
  <c r="F71"/>
  <c r="D71"/>
  <c r="K71" s="1"/>
  <c r="F70"/>
  <c r="Z70" s="1"/>
  <c r="D70"/>
  <c r="K70" s="1"/>
  <c r="F69"/>
  <c r="Z69" s="1"/>
  <c r="D69"/>
  <c r="K69" s="1"/>
  <c r="F68"/>
  <c r="M68" s="1"/>
  <c r="D68"/>
  <c r="K68" s="1"/>
  <c r="F67"/>
  <c r="D67"/>
  <c r="K67" s="1"/>
  <c r="F66"/>
  <c r="Z66" s="1"/>
  <c r="D66"/>
  <c r="K66" s="1"/>
  <c r="M65"/>
  <c r="F65"/>
  <c r="Z65" s="1"/>
  <c r="D65"/>
  <c r="K65" s="1"/>
  <c r="F64"/>
  <c r="M64" s="1"/>
  <c r="D64"/>
  <c r="K64" s="1"/>
  <c r="F63"/>
  <c r="D63"/>
  <c r="K63" s="1"/>
  <c r="M62"/>
  <c r="F62"/>
  <c r="Z62" s="1"/>
  <c r="D62"/>
  <c r="K62" s="1"/>
  <c r="M61"/>
  <c r="F61"/>
  <c r="Z61" s="1"/>
  <c r="D61"/>
  <c r="K61" s="1"/>
  <c r="F60"/>
  <c r="M60" s="1"/>
  <c r="D60"/>
  <c r="K60" s="1"/>
  <c r="F59"/>
  <c r="D59"/>
  <c r="K59" s="1"/>
  <c r="F58"/>
  <c r="Z58" s="1"/>
  <c r="D58"/>
  <c r="K58" s="1"/>
  <c r="F57"/>
  <c r="Z57" s="1"/>
  <c r="D57"/>
  <c r="K57" s="1"/>
  <c r="Z56"/>
  <c r="F56"/>
  <c r="M56" s="1"/>
  <c r="D56"/>
  <c r="K56" s="1"/>
  <c r="K55"/>
  <c r="F55"/>
  <c r="D55"/>
  <c r="M54"/>
  <c r="K54"/>
  <c r="F54"/>
  <c r="Z54" s="1"/>
  <c r="D54"/>
  <c r="Z53"/>
  <c r="F53"/>
  <c r="M53" s="1"/>
  <c r="D53"/>
  <c r="K53" s="1"/>
  <c r="F52"/>
  <c r="M52" s="1"/>
  <c r="D52"/>
  <c r="K52" s="1"/>
  <c r="F51"/>
  <c r="D51"/>
  <c r="K51" s="1"/>
  <c r="M50"/>
  <c r="F50"/>
  <c r="Z50" s="1"/>
  <c r="D50"/>
  <c r="K50" s="1"/>
  <c r="Z49"/>
  <c r="M49"/>
  <c r="F49"/>
  <c r="D49"/>
  <c r="K49" s="1"/>
  <c r="F48"/>
  <c r="M48" s="1"/>
  <c r="D48"/>
  <c r="K48" s="1"/>
  <c r="K47"/>
  <c r="F47"/>
  <c r="D47"/>
  <c r="P46"/>
  <c r="Q46" s="1"/>
  <c r="J46"/>
  <c r="I46"/>
  <c r="H46"/>
  <c r="E46"/>
  <c r="D46"/>
  <c r="C46"/>
  <c r="F45"/>
  <c r="Z45" s="1"/>
  <c r="D45"/>
  <c r="K45" s="1"/>
  <c r="F44"/>
  <c r="Z44" s="1"/>
  <c r="D44"/>
  <c r="K44" s="1"/>
  <c r="F43"/>
  <c r="Z43" s="1"/>
  <c r="D43"/>
  <c r="K43" s="1"/>
  <c r="K42"/>
  <c r="F42"/>
  <c r="M42" s="1"/>
  <c r="D42"/>
  <c r="M41"/>
  <c r="K41"/>
  <c r="F41"/>
  <c r="Z41" s="1"/>
  <c r="D41"/>
  <c r="Z40"/>
  <c r="F40"/>
  <c r="M40" s="1"/>
  <c r="D40"/>
  <c r="K40" s="1"/>
  <c r="Z39"/>
  <c r="F39"/>
  <c r="M39" s="1"/>
  <c r="D39"/>
  <c r="K39" s="1"/>
  <c r="P38"/>
  <c r="Q38" s="1"/>
  <c r="J38"/>
  <c r="I38"/>
  <c r="H38"/>
  <c r="E38"/>
  <c r="D38"/>
  <c r="C38"/>
  <c r="Z37"/>
  <c r="D37"/>
  <c r="Z36"/>
  <c r="D36"/>
  <c r="Z35"/>
  <c r="K35"/>
  <c r="F35"/>
  <c r="M35" s="1"/>
  <c r="D35"/>
  <c r="M34"/>
  <c r="F34"/>
  <c r="Z34" s="1"/>
  <c r="D34"/>
  <c r="K34" s="1"/>
  <c r="F33"/>
  <c r="M33" s="1"/>
  <c r="D33"/>
  <c r="K33" s="1"/>
  <c r="F32"/>
  <c r="Z32" s="1"/>
  <c r="D32"/>
  <c r="K32" s="1"/>
  <c r="F31"/>
  <c r="M31" s="1"/>
  <c r="D31"/>
  <c r="K31" s="1"/>
  <c r="Y30"/>
  <c r="X30"/>
  <c r="W30"/>
  <c r="V30"/>
  <c r="U30"/>
  <c r="T30"/>
  <c r="S30"/>
  <c r="R30"/>
  <c r="Q30"/>
  <c r="P30"/>
  <c r="O30"/>
  <c r="N30"/>
  <c r="L30"/>
  <c r="J30"/>
  <c r="I30"/>
  <c r="H30"/>
  <c r="E30"/>
  <c r="C30"/>
  <c r="Z29"/>
  <c r="D29"/>
  <c r="Z28"/>
  <c r="D28"/>
  <c r="Z27"/>
  <c r="D27"/>
  <c r="Z26"/>
  <c r="D26"/>
  <c r="Z25"/>
  <c r="D25"/>
  <c r="F24"/>
  <c r="M24" s="1"/>
  <c r="D24"/>
  <c r="K24" s="1"/>
  <c r="F23"/>
  <c r="Z23" s="1"/>
  <c r="D23"/>
  <c r="K23" s="1"/>
  <c r="F22"/>
  <c r="M22" s="1"/>
  <c r="D22"/>
  <c r="K22" s="1"/>
  <c r="F21"/>
  <c r="Z21" s="1"/>
  <c r="D21"/>
  <c r="K21" s="1"/>
  <c r="Z20"/>
  <c r="F20"/>
  <c r="M20" s="1"/>
  <c r="D20"/>
  <c r="K20" s="1"/>
  <c r="F19"/>
  <c r="Z19" s="1"/>
  <c r="D19"/>
  <c r="K19" s="1"/>
  <c r="Z18"/>
  <c r="F18"/>
  <c r="M18" s="1"/>
  <c r="D18"/>
  <c r="K18" s="1"/>
  <c r="M17"/>
  <c r="F17"/>
  <c r="Z17" s="1"/>
  <c r="D17"/>
  <c r="K17" s="1"/>
  <c r="F16"/>
  <c r="M16" s="1"/>
  <c r="D16"/>
  <c r="K16" s="1"/>
  <c r="Y15"/>
  <c r="X15"/>
  <c r="X5" s="1"/>
  <c r="W15"/>
  <c r="W5" s="1"/>
  <c r="V15"/>
  <c r="U15"/>
  <c r="T15"/>
  <c r="T5" s="1"/>
  <c r="S15"/>
  <c r="S5" s="1"/>
  <c r="R15"/>
  <c r="Q15"/>
  <c r="P15"/>
  <c r="O15"/>
  <c r="O5" s="1"/>
  <c r="N15"/>
  <c r="L15"/>
  <c r="J15"/>
  <c r="I15"/>
  <c r="H15"/>
  <c r="F15"/>
  <c r="E15"/>
  <c r="C15"/>
  <c r="Z15" s="1"/>
  <c r="F14"/>
  <c r="M14" s="1"/>
  <c r="D14"/>
  <c r="R14" s="1"/>
  <c r="M13"/>
  <c r="F13"/>
  <c r="Z13" s="1"/>
  <c r="D13"/>
  <c r="K13" s="1"/>
  <c r="K12"/>
  <c r="F12"/>
  <c r="Z12" s="1"/>
  <c r="D12"/>
  <c r="R12" s="1"/>
  <c r="F11"/>
  <c r="Z11" s="1"/>
  <c r="D11"/>
  <c r="K11" s="1"/>
  <c r="F10"/>
  <c r="M10" s="1"/>
  <c r="D10"/>
  <c r="R10" s="1"/>
  <c r="M9"/>
  <c r="F9"/>
  <c r="Z9" s="1"/>
  <c r="D9"/>
  <c r="K9" s="1"/>
  <c r="K8"/>
  <c r="F8"/>
  <c r="F7" s="1"/>
  <c r="D8"/>
  <c r="P7"/>
  <c r="Q7" s="1"/>
  <c r="R7" s="1"/>
  <c r="R5" s="1"/>
  <c r="J7"/>
  <c r="J5" s="1"/>
  <c r="I7"/>
  <c r="H7"/>
  <c r="E7"/>
  <c r="C7"/>
  <c r="Y5"/>
  <c r="V5"/>
  <c r="N5"/>
  <c r="I5"/>
  <c r="G5"/>
  <c r="D5"/>
  <c r="K30" l="1"/>
  <c r="Z7"/>
  <c r="P5"/>
  <c r="Z16"/>
  <c r="Z22"/>
  <c r="Z31"/>
  <c r="Z48"/>
  <c r="M73"/>
  <c r="Z80"/>
  <c r="M85"/>
  <c r="M94"/>
  <c r="M108"/>
  <c r="M111"/>
  <c r="M124"/>
  <c r="M127"/>
  <c r="L140"/>
  <c r="F140"/>
  <c r="Z140" s="1"/>
  <c r="M147"/>
  <c r="M256"/>
  <c r="L264"/>
  <c r="M11"/>
  <c r="M74"/>
  <c r="M86"/>
  <c r="M112"/>
  <c r="M128"/>
  <c r="M169"/>
  <c r="Z169"/>
  <c r="M171"/>
  <c r="Z171"/>
  <c r="M173"/>
  <c r="Z173"/>
  <c r="M193"/>
  <c r="Z193"/>
  <c r="M195"/>
  <c r="Z195"/>
  <c r="M197"/>
  <c r="Z197"/>
  <c r="M199"/>
  <c r="Z199"/>
  <c r="R8"/>
  <c r="K10"/>
  <c r="K14"/>
  <c r="K15"/>
  <c r="M21"/>
  <c r="Z24"/>
  <c r="D30"/>
  <c r="Z33"/>
  <c r="Q5"/>
  <c r="M44"/>
  <c r="M57"/>
  <c r="Z64"/>
  <c r="M66"/>
  <c r="M69"/>
  <c r="M78"/>
  <c r="M89"/>
  <c r="Z96"/>
  <c r="M98"/>
  <c r="M103"/>
  <c r="M116"/>
  <c r="M119"/>
  <c r="M135"/>
  <c r="L174"/>
  <c r="M45"/>
  <c r="M58"/>
  <c r="M70"/>
  <c r="M90"/>
  <c r="M104"/>
  <c r="M120"/>
  <c r="M136"/>
  <c r="Z146"/>
  <c r="M168"/>
  <c r="Z168"/>
  <c r="M170"/>
  <c r="Z170"/>
  <c r="M172"/>
  <c r="Z172"/>
  <c r="Z191"/>
  <c r="M192"/>
  <c r="Z192"/>
  <c r="M194"/>
  <c r="Z194"/>
  <c r="M196"/>
  <c r="Z196"/>
  <c r="M198"/>
  <c r="Z198"/>
  <c r="M200"/>
  <c r="Z200"/>
  <c r="Z174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M286"/>
  <c r="M276" s="1"/>
  <c r="M289"/>
  <c r="Z289"/>
  <c r="D310"/>
  <c r="M331"/>
  <c r="M335"/>
  <c r="F346"/>
  <c r="M347"/>
  <c r="M351"/>
  <c r="M355"/>
  <c r="M359"/>
  <c r="Z362"/>
  <c r="Z364"/>
  <c r="L366"/>
  <c r="Z369"/>
  <c r="M377"/>
  <c r="M381"/>
  <c r="Z394"/>
  <c r="M397"/>
  <c r="Z397"/>
  <c r="Z411"/>
  <c r="Z423"/>
  <c r="M426"/>
  <c r="Z426"/>
  <c r="M480"/>
  <c r="Z496"/>
  <c r="M508"/>
  <c r="F544"/>
  <c r="Z544" s="1"/>
  <c r="M545"/>
  <c r="F573"/>
  <c r="Z573" s="1"/>
  <c r="M573"/>
  <c r="F602"/>
  <c r="Z602" s="1"/>
  <c r="M602"/>
  <c r="L240"/>
  <c r="Z264"/>
  <c r="L290"/>
  <c r="M310"/>
  <c r="F329"/>
  <c r="Z329" s="1"/>
  <c r="Z346"/>
  <c r="L346"/>
  <c r="M363"/>
  <c r="Z363"/>
  <c r="M368"/>
  <c r="Z368"/>
  <c r="M376"/>
  <c r="Z376"/>
  <c r="M393"/>
  <c r="Z393"/>
  <c r="M410"/>
  <c r="Z410"/>
  <c r="F401"/>
  <c r="Z401" s="1"/>
  <c r="M422"/>
  <c r="Z422"/>
  <c r="M439"/>
  <c r="Z439"/>
  <c r="M477"/>
  <c r="Z479"/>
  <c r="M479"/>
  <c r="M495"/>
  <c r="Z495"/>
  <c r="M507"/>
  <c r="M503" s="1"/>
  <c r="M511"/>
  <c r="M521"/>
  <c r="F538"/>
  <c r="Z538" s="1"/>
  <c r="M538"/>
  <c r="M541"/>
  <c r="M550"/>
  <c r="M618"/>
  <c r="F618"/>
  <c r="Z618" s="1"/>
  <c r="M389"/>
  <c r="Z389"/>
  <c r="M418"/>
  <c r="Z418"/>
  <c r="M435"/>
  <c r="Z435"/>
  <c r="Z476"/>
  <c r="M476"/>
  <c r="F537"/>
  <c r="Z537" s="1"/>
  <c r="M576"/>
  <c r="F576"/>
  <c r="Z576" s="1"/>
  <c r="F601"/>
  <c r="Z601" s="1"/>
  <c r="M601"/>
  <c r="M603"/>
  <c r="F603"/>
  <c r="Z603" s="1"/>
  <c r="F276"/>
  <c r="Z276" s="1"/>
  <c r="M287"/>
  <c r="M332"/>
  <c r="M329" s="1"/>
  <c r="M336"/>
  <c r="M348"/>
  <c r="M352"/>
  <c r="M356"/>
  <c r="F360"/>
  <c r="Z360" s="1"/>
  <c r="M361"/>
  <c r="M360" s="1"/>
  <c r="M362"/>
  <c r="M372"/>
  <c r="Z372"/>
  <c r="M378"/>
  <c r="Z382"/>
  <c r="M385"/>
  <c r="Z385"/>
  <c r="Z398"/>
  <c r="M414"/>
  <c r="Z414"/>
  <c r="Z427"/>
  <c r="M430"/>
  <c r="Z430"/>
  <c r="M440"/>
  <c r="Z440"/>
  <c r="M494"/>
  <c r="Z494"/>
  <c r="M499"/>
  <c r="Z499"/>
  <c r="Z504"/>
  <c r="F503"/>
  <c r="Z503" s="1"/>
  <c r="F539"/>
  <c r="Z539" s="1"/>
  <c r="M539"/>
  <c r="M557"/>
  <c r="F557"/>
  <c r="Z557" s="1"/>
  <c r="M568"/>
  <c r="F568"/>
  <c r="Z568" s="1"/>
  <c r="F366"/>
  <c r="Z366" s="1"/>
  <c r="Z367"/>
  <c r="Z371"/>
  <c r="Z375"/>
  <c r="Z409"/>
  <c r="Z413"/>
  <c r="M484"/>
  <c r="Z498"/>
  <c r="Z502"/>
  <c r="M526"/>
  <c r="M527"/>
  <c r="M547"/>
  <c r="M552"/>
  <c r="M555"/>
  <c r="M559"/>
  <c r="F571"/>
  <c r="Z571" s="1"/>
  <c r="F579"/>
  <c r="Z579" s="1"/>
  <c r="M581"/>
  <c r="F583"/>
  <c r="Z583" s="1"/>
  <c r="M585"/>
  <c r="M586"/>
  <c r="M609"/>
  <c r="M622"/>
  <c r="M611"/>
  <c r="M615"/>
  <c r="M616"/>
  <c r="K38"/>
  <c r="Z10"/>
  <c r="Z14"/>
  <c r="Z47"/>
  <c r="M47"/>
  <c r="F46"/>
  <c r="Z63"/>
  <c r="M63"/>
  <c r="Z79"/>
  <c r="M79"/>
  <c r="Z95"/>
  <c r="M95"/>
  <c r="Z468"/>
  <c r="M468"/>
  <c r="Z482"/>
  <c r="M482"/>
  <c r="F516"/>
  <c r="Z516" s="1"/>
  <c r="H512"/>
  <c r="U516" s="1"/>
  <c r="U512" s="1"/>
  <c r="U5" s="1"/>
  <c r="M516"/>
  <c r="Z627"/>
  <c r="F626"/>
  <c r="Z626" s="1"/>
  <c r="L7"/>
  <c r="R9"/>
  <c r="R13"/>
  <c r="M43"/>
  <c r="M38" s="1"/>
  <c r="F101"/>
  <c r="Z101" s="1"/>
  <c r="Z109"/>
  <c r="M109"/>
  <c r="Z117"/>
  <c r="M117"/>
  <c r="Z125"/>
  <c r="M125"/>
  <c r="Z126"/>
  <c r="Z133"/>
  <c r="M133"/>
  <c r="Z144"/>
  <c r="M144"/>
  <c r="L146"/>
  <c r="D362"/>
  <c r="D401"/>
  <c r="Z486"/>
  <c r="M486"/>
  <c r="F485"/>
  <c r="Z490"/>
  <c r="M490"/>
  <c r="D512"/>
  <c r="F624"/>
  <c r="Z624" s="1"/>
  <c r="M624"/>
  <c r="M8"/>
  <c r="M12"/>
  <c r="D15"/>
  <c r="M19"/>
  <c r="M23"/>
  <c r="F30"/>
  <c r="Z30" s="1"/>
  <c r="M32"/>
  <c r="M30" s="1"/>
  <c r="F38"/>
  <c r="Z38" s="1"/>
  <c r="Z42"/>
  <c r="Z51"/>
  <c r="M51"/>
  <c r="Z52"/>
  <c r="Z59"/>
  <c r="M59"/>
  <c r="Z60"/>
  <c r="Z67"/>
  <c r="M67"/>
  <c r="Z68"/>
  <c r="Z75"/>
  <c r="M75"/>
  <c r="Z76"/>
  <c r="Z83"/>
  <c r="M83"/>
  <c r="Z84"/>
  <c r="Z91"/>
  <c r="M91"/>
  <c r="Z92"/>
  <c r="Z99"/>
  <c r="M99"/>
  <c r="Z100"/>
  <c r="D140"/>
  <c r="Z514"/>
  <c r="M523"/>
  <c r="M548"/>
  <c r="F548"/>
  <c r="Z548" s="1"/>
  <c r="M563"/>
  <c r="F563"/>
  <c r="Z563" s="1"/>
  <c r="F594"/>
  <c r="Z594" s="1"/>
  <c r="M594"/>
  <c r="Z8"/>
  <c r="Z55"/>
  <c r="M55"/>
  <c r="Z71"/>
  <c r="M71"/>
  <c r="Z87"/>
  <c r="M87"/>
  <c r="Z475"/>
  <c r="F474"/>
  <c r="M524"/>
  <c r="F524"/>
  <c r="Z524" s="1"/>
  <c r="Z554"/>
  <c r="F562"/>
  <c r="Z562" s="1"/>
  <c r="M562"/>
  <c r="M595"/>
  <c r="F595"/>
  <c r="Z595" s="1"/>
  <c r="R11"/>
  <c r="Z102"/>
  <c r="Z110"/>
  <c r="Z118"/>
  <c r="Z134"/>
  <c r="Z142"/>
  <c r="M142"/>
  <c r="F419"/>
  <c r="Z419" s="1"/>
  <c r="D419"/>
  <c r="Z464"/>
  <c r="M464"/>
  <c r="M419" s="1"/>
  <c r="Z478"/>
  <c r="M478"/>
  <c r="Z488"/>
  <c r="M488"/>
  <c r="Z492"/>
  <c r="M492"/>
  <c r="F519"/>
  <c r="Z519" s="1"/>
  <c r="M519"/>
  <c r="M532"/>
  <c r="F532"/>
  <c r="Z532" s="1"/>
  <c r="D626"/>
  <c r="D7"/>
  <c r="L38"/>
  <c r="Z46"/>
  <c r="K102"/>
  <c r="K101" s="1"/>
  <c r="D101"/>
  <c r="Z105"/>
  <c r="M105"/>
  <c r="Z106"/>
  <c r="Z113"/>
  <c r="M113"/>
  <c r="Z114"/>
  <c r="Z121"/>
  <c r="M121"/>
  <c r="Z122"/>
  <c r="Z129"/>
  <c r="M129"/>
  <c r="Z130"/>
  <c r="Z137"/>
  <c r="M137"/>
  <c r="Z138"/>
  <c r="Z141"/>
  <c r="M141"/>
  <c r="Z143"/>
  <c r="M143"/>
  <c r="Z145"/>
  <c r="M145"/>
  <c r="M469"/>
  <c r="Z473"/>
  <c r="M473"/>
  <c r="M470" s="1"/>
  <c r="M483"/>
  <c r="Z485"/>
  <c r="F520"/>
  <c r="Z520" s="1"/>
  <c r="M531"/>
  <c r="F543"/>
  <c r="Z543" s="1"/>
  <c r="M543"/>
  <c r="F556"/>
  <c r="Z556" s="1"/>
  <c r="M556"/>
  <c r="M574"/>
  <c r="F607"/>
  <c r="Z607" s="1"/>
  <c r="Z611"/>
  <c r="M612"/>
  <c r="L46"/>
  <c r="M493"/>
  <c r="F536"/>
  <c r="Z536" s="1"/>
  <c r="F582"/>
  <c r="Z582" s="1"/>
  <c r="M582"/>
  <c r="F606"/>
  <c r="Z606" s="1"/>
  <c r="M606"/>
  <c r="F625"/>
  <c r="Z625" s="1"/>
  <c r="Z471"/>
  <c r="F470"/>
  <c r="Z470" s="1"/>
  <c r="Z474"/>
  <c r="Z487"/>
  <c r="M487"/>
  <c r="Z489"/>
  <c r="M489"/>
  <c r="Z491"/>
  <c r="M491"/>
  <c r="D553"/>
  <c r="M575"/>
  <c r="F575"/>
  <c r="Z575" s="1"/>
  <c r="M613"/>
  <c r="F613"/>
  <c r="Z613" s="1"/>
  <c r="L470"/>
  <c r="L474"/>
  <c r="H553"/>
  <c r="M553" s="1"/>
  <c r="F567"/>
  <c r="Z567" s="1"/>
  <c r="F587"/>
  <c r="Z587" s="1"/>
  <c r="F599"/>
  <c r="Z599" s="1"/>
  <c r="F617"/>
  <c r="Z617" s="1"/>
  <c r="M626"/>
  <c r="L626"/>
  <c r="D610"/>
  <c r="M620"/>
  <c r="H610"/>
  <c r="M610" s="1"/>
  <c r="G6" i="3"/>
  <c r="G7"/>
  <c r="G8"/>
  <c r="G9"/>
  <c r="G5"/>
  <c r="H10"/>
  <c r="M15" i="9" l="1"/>
  <c r="M366"/>
  <c r="M191"/>
  <c r="M401"/>
  <c r="M146"/>
  <c r="M101"/>
  <c r="M474"/>
  <c r="Z512"/>
  <c r="M7"/>
  <c r="K5"/>
  <c r="M346"/>
  <c r="M485"/>
  <c r="L5"/>
  <c r="H5"/>
  <c r="M140"/>
  <c r="F610"/>
  <c r="Z610" s="1"/>
  <c r="F553"/>
  <c r="Z553" s="1"/>
  <c r="F512"/>
  <c r="F5" s="1"/>
  <c r="Z5" s="1"/>
  <c r="M46"/>
  <c r="M5" s="1"/>
  <c r="R125" i="8"/>
  <c r="M125"/>
  <c r="L125"/>
  <c r="K125"/>
  <c r="G125"/>
  <c r="F125"/>
  <c r="E125"/>
  <c r="V124"/>
  <c r="Q124"/>
  <c r="U124" s="1"/>
  <c r="P124"/>
  <c r="T124" s="1"/>
  <c r="N124"/>
  <c r="D124"/>
  <c r="S124" s="1"/>
  <c r="V123"/>
  <c r="T123"/>
  <c r="S123"/>
  <c r="Q123"/>
  <c r="U123" s="1"/>
  <c r="P123"/>
  <c r="N123"/>
  <c r="V122"/>
  <c r="U122"/>
  <c r="T122"/>
  <c r="S122"/>
  <c r="N122"/>
  <c r="V121"/>
  <c r="T121"/>
  <c r="S121"/>
  <c r="Q121"/>
  <c r="U121" s="1"/>
  <c r="P121"/>
  <c r="N121"/>
  <c r="V120"/>
  <c r="U120"/>
  <c r="Q120"/>
  <c r="P120"/>
  <c r="T120" s="1"/>
  <c r="N120"/>
  <c r="O120" s="1"/>
  <c r="S120" s="1"/>
  <c r="V119"/>
  <c r="S119"/>
  <c r="Q119"/>
  <c r="U119" s="1"/>
  <c r="P119"/>
  <c r="T119" s="1"/>
  <c r="N119"/>
  <c r="V118"/>
  <c r="T118"/>
  <c r="S118"/>
  <c r="Q118"/>
  <c r="U118" s="1"/>
  <c r="P118"/>
  <c r="N118"/>
  <c r="V117"/>
  <c r="U117"/>
  <c r="T117"/>
  <c r="S117"/>
  <c r="N117"/>
  <c r="V116"/>
  <c r="S116"/>
  <c r="Q116"/>
  <c r="U116" s="1"/>
  <c r="P116"/>
  <c r="T116" s="1"/>
  <c r="N116"/>
  <c r="V115"/>
  <c r="U115"/>
  <c r="S115"/>
  <c r="Q115"/>
  <c r="P115"/>
  <c r="T115" s="1"/>
  <c r="N115"/>
  <c r="V114"/>
  <c r="S114"/>
  <c r="Q114"/>
  <c r="U114" s="1"/>
  <c r="P114"/>
  <c r="T114" s="1"/>
  <c r="N114"/>
  <c r="V113"/>
  <c r="S113"/>
  <c r="N113"/>
  <c r="V112"/>
  <c r="U112"/>
  <c r="T112"/>
  <c r="S112"/>
  <c r="N112"/>
  <c r="V111"/>
  <c r="U111"/>
  <c r="S111"/>
  <c r="P111"/>
  <c r="T111" s="1"/>
  <c r="N111"/>
  <c r="V110"/>
  <c r="U110"/>
  <c r="S110"/>
  <c r="P110"/>
  <c r="T110" s="1"/>
  <c r="N110"/>
  <c r="V109"/>
  <c r="U109"/>
  <c r="T109"/>
  <c r="S109"/>
  <c r="P109"/>
  <c r="N109"/>
  <c r="V108"/>
  <c r="U108"/>
  <c r="T108"/>
  <c r="S108"/>
  <c r="N108"/>
  <c r="V107"/>
  <c r="U107"/>
  <c r="T107"/>
  <c r="S107"/>
  <c r="N107"/>
  <c r="V106"/>
  <c r="U106"/>
  <c r="T106"/>
  <c r="S106"/>
  <c r="N106"/>
  <c r="V105"/>
  <c r="U105"/>
  <c r="T105"/>
  <c r="S105"/>
  <c r="N105"/>
  <c r="V104"/>
  <c r="U104"/>
  <c r="T104"/>
  <c r="S104"/>
  <c r="N104"/>
  <c r="V103"/>
  <c r="U103"/>
  <c r="T103"/>
  <c r="S103"/>
  <c r="P103"/>
  <c r="N103"/>
  <c r="V102"/>
  <c r="U102"/>
  <c r="S102"/>
  <c r="P102"/>
  <c r="T102" s="1"/>
  <c r="N102"/>
  <c r="V101"/>
  <c r="U101"/>
  <c r="S101"/>
  <c r="P101"/>
  <c r="T101" s="1"/>
  <c r="N101"/>
  <c r="V100"/>
  <c r="U100"/>
  <c r="S100"/>
  <c r="P100"/>
  <c r="T100" s="1"/>
  <c r="N100"/>
  <c r="V99"/>
  <c r="U99"/>
  <c r="S99"/>
  <c r="P99"/>
  <c r="T99" s="1"/>
  <c r="N99"/>
  <c r="V98"/>
  <c r="S98"/>
  <c r="N98"/>
  <c r="V97"/>
  <c r="U97"/>
  <c r="S97"/>
  <c r="P97"/>
  <c r="T97" s="1"/>
  <c r="N97"/>
  <c r="V96"/>
  <c r="U96"/>
  <c r="S96"/>
  <c r="P96"/>
  <c r="T96" s="1"/>
  <c r="N96"/>
  <c r="V95"/>
  <c r="U95"/>
  <c r="S95"/>
  <c r="P95"/>
  <c r="T95" s="1"/>
  <c r="N95"/>
  <c r="V94"/>
  <c r="S94"/>
  <c r="N94"/>
  <c r="V93"/>
  <c r="T93"/>
  <c r="S93"/>
  <c r="Q93"/>
  <c r="U93" s="1"/>
  <c r="N93"/>
  <c r="V92"/>
  <c r="T92"/>
  <c r="S92"/>
  <c r="Q92"/>
  <c r="U92" s="1"/>
  <c r="N92"/>
  <c r="V91"/>
  <c r="T91"/>
  <c r="S91"/>
  <c r="Q91"/>
  <c r="U91" s="1"/>
  <c r="P91"/>
  <c r="N91"/>
  <c r="V90"/>
  <c r="S90"/>
  <c r="Q90"/>
  <c r="U90" s="1"/>
  <c r="P90"/>
  <c r="T90" s="1"/>
  <c r="N90"/>
  <c r="V89"/>
  <c r="T89"/>
  <c r="S89"/>
  <c r="Q89"/>
  <c r="U89" s="1"/>
  <c r="N89"/>
  <c r="V88"/>
  <c r="S88"/>
  <c r="N88"/>
  <c r="V87"/>
  <c r="U87"/>
  <c r="T87"/>
  <c r="S87"/>
  <c r="P87"/>
  <c r="N87"/>
  <c r="V86"/>
  <c r="U86"/>
  <c r="T86"/>
  <c r="S86"/>
  <c r="N86"/>
  <c r="V85"/>
  <c r="U85"/>
  <c r="T85"/>
  <c r="S85"/>
  <c r="N85"/>
  <c r="V84"/>
  <c r="U84"/>
  <c r="T84"/>
  <c r="S84"/>
  <c r="P84"/>
  <c r="N84"/>
  <c r="V83"/>
  <c r="U83"/>
  <c r="S83"/>
  <c r="P83"/>
  <c r="T83" s="1"/>
  <c r="N83"/>
  <c r="V82"/>
  <c r="U82"/>
  <c r="T82"/>
  <c r="S82"/>
  <c r="P82"/>
  <c r="N82"/>
  <c r="V81"/>
  <c r="U81"/>
  <c r="S81"/>
  <c r="P81"/>
  <c r="T81" s="1"/>
  <c r="N81"/>
  <c r="V80"/>
  <c r="U80"/>
  <c r="T80"/>
  <c r="S80"/>
  <c r="N80"/>
  <c r="V79"/>
  <c r="U79"/>
  <c r="S79"/>
  <c r="P79"/>
  <c r="T79" s="1"/>
  <c r="N79"/>
  <c r="V78"/>
  <c r="U78"/>
  <c r="T78"/>
  <c r="S78"/>
  <c r="P78"/>
  <c r="N78"/>
  <c r="V77"/>
  <c r="S77"/>
  <c r="Q77"/>
  <c r="U77" s="1"/>
  <c r="P77"/>
  <c r="T77" s="1"/>
  <c r="N77"/>
  <c r="V76"/>
  <c r="U76"/>
  <c r="T76"/>
  <c r="S76"/>
  <c r="N76"/>
  <c r="V75"/>
  <c r="U75"/>
  <c r="S75"/>
  <c r="P75"/>
  <c r="T75" s="1"/>
  <c r="N75"/>
  <c r="V74"/>
  <c r="S74"/>
  <c r="Q74"/>
  <c r="U74" s="1"/>
  <c r="P74"/>
  <c r="T74" s="1"/>
  <c r="N74"/>
  <c r="V73"/>
  <c r="U73"/>
  <c r="S73"/>
  <c r="Q73"/>
  <c r="P73"/>
  <c r="T73" s="1"/>
  <c r="N73"/>
  <c r="V72"/>
  <c r="S72"/>
  <c r="Q72"/>
  <c r="U72" s="1"/>
  <c r="P72"/>
  <c r="T72" s="1"/>
  <c r="N72"/>
  <c r="V71"/>
  <c r="U71"/>
  <c r="T71"/>
  <c r="S71"/>
  <c r="P71"/>
  <c r="N71"/>
  <c r="V70"/>
  <c r="U70"/>
  <c r="S70"/>
  <c r="P70"/>
  <c r="T70" s="1"/>
  <c r="N70"/>
  <c r="V69"/>
  <c r="U69"/>
  <c r="T69"/>
  <c r="S69"/>
  <c r="P69"/>
  <c r="N69"/>
  <c r="V68"/>
  <c r="U68"/>
  <c r="S68"/>
  <c r="Q68"/>
  <c r="P68"/>
  <c r="T68" s="1"/>
  <c r="N68"/>
  <c r="V67"/>
  <c r="U67"/>
  <c r="S67"/>
  <c r="P67"/>
  <c r="T67" s="1"/>
  <c r="N67"/>
  <c r="V66"/>
  <c r="U66"/>
  <c r="T66"/>
  <c r="S66"/>
  <c r="P66"/>
  <c r="N66"/>
  <c r="V65"/>
  <c r="U65"/>
  <c r="S65"/>
  <c r="P65"/>
  <c r="T65" s="1"/>
  <c r="N65"/>
  <c r="V64"/>
  <c r="U64"/>
  <c r="T64"/>
  <c r="S64"/>
  <c r="N64"/>
  <c r="V63"/>
  <c r="U63"/>
  <c r="T63"/>
  <c r="S63"/>
  <c r="P63"/>
  <c r="N63"/>
  <c r="V62"/>
  <c r="U62"/>
  <c r="S62"/>
  <c r="P62"/>
  <c r="T62" s="1"/>
  <c r="N62"/>
  <c r="V61"/>
  <c r="U61"/>
  <c r="T61"/>
  <c r="S61"/>
  <c r="P61"/>
  <c r="J61"/>
  <c r="H61"/>
  <c r="N61" s="1"/>
  <c r="V60"/>
  <c r="U60"/>
  <c r="T60"/>
  <c r="S60"/>
  <c r="P60"/>
  <c r="N60"/>
  <c r="V59"/>
  <c r="S59"/>
  <c r="N59"/>
  <c r="V58"/>
  <c r="T58"/>
  <c r="S58"/>
  <c r="Q58"/>
  <c r="U58" s="1"/>
  <c r="P58"/>
  <c r="N58"/>
  <c r="V57"/>
  <c r="S57"/>
  <c r="N57"/>
  <c r="V56"/>
  <c r="U56"/>
  <c r="S56"/>
  <c r="P56"/>
  <c r="T56" s="1"/>
  <c r="N56"/>
  <c r="V55"/>
  <c r="S55"/>
  <c r="Q55"/>
  <c r="U55" s="1"/>
  <c r="P55"/>
  <c r="T55" s="1"/>
  <c r="N55"/>
  <c r="V54"/>
  <c r="U54"/>
  <c r="S54"/>
  <c r="Q54"/>
  <c r="P54"/>
  <c r="T54" s="1"/>
  <c r="N54"/>
  <c r="V53"/>
  <c r="T53"/>
  <c r="S53"/>
  <c r="Q53"/>
  <c r="U53" s="1"/>
  <c r="N53"/>
  <c r="V52"/>
  <c r="U52"/>
  <c r="S52"/>
  <c r="P52"/>
  <c r="T52" s="1"/>
  <c r="N52"/>
  <c r="V51"/>
  <c r="U51"/>
  <c r="T51"/>
  <c r="N51"/>
  <c r="O51" s="1"/>
  <c r="S51" s="1"/>
  <c r="V50"/>
  <c r="S50"/>
  <c r="N50"/>
  <c r="V49"/>
  <c r="U49"/>
  <c r="S49"/>
  <c r="Q49"/>
  <c r="P49"/>
  <c r="T49" s="1"/>
  <c r="N49"/>
  <c r="V48"/>
  <c r="U48"/>
  <c r="S48"/>
  <c r="P48"/>
  <c r="T48" s="1"/>
  <c r="N48"/>
  <c r="V47"/>
  <c r="T47"/>
  <c r="S47"/>
  <c r="Q47"/>
  <c r="U47" s="1"/>
  <c r="P47"/>
  <c r="N47"/>
  <c r="V46"/>
  <c r="U46"/>
  <c r="S46"/>
  <c r="P46"/>
  <c r="T46" s="1"/>
  <c r="N46"/>
  <c r="V45"/>
  <c r="S45"/>
  <c r="Q45"/>
  <c r="U45" s="1"/>
  <c r="P45"/>
  <c r="T45" s="1"/>
  <c r="N45"/>
  <c r="V44"/>
  <c r="S44"/>
  <c r="Q44"/>
  <c r="U44" s="1"/>
  <c r="P44"/>
  <c r="T44" s="1"/>
  <c r="N44"/>
  <c r="V43"/>
  <c r="S43"/>
  <c r="Q43"/>
  <c r="U43" s="1"/>
  <c r="P43"/>
  <c r="T43" s="1"/>
  <c r="N43"/>
  <c r="V42"/>
  <c r="S42"/>
  <c r="Q42"/>
  <c r="U42" s="1"/>
  <c r="P42"/>
  <c r="T42" s="1"/>
  <c r="N42"/>
  <c r="V41"/>
  <c r="S41"/>
  <c r="J41"/>
  <c r="H41"/>
  <c r="N41" s="1"/>
  <c r="V40"/>
  <c r="S40"/>
  <c r="Q40"/>
  <c r="U40" s="1"/>
  <c r="P40"/>
  <c r="T40" s="1"/>
  <c r="N40"/>
  <c r="V39"/>
  <c r="U39"/>
  <c r="T39"/>
  <c r="N39"/>
  <c r="O39" s="1"/>
  <c r="S39" s="1"/>
  <c r="V38"/>
  <c r="N38"/>
  <c r="D38"/>
  <c r="D132" s="1"/>
  <c r="E132" s="1"/>
  <c r="C38"/>
  <c r="V37"/>
  <c r="U37"/>
  <c r="T37"/>
  <c r="S37"/>
  <c r="N37"/>
  <c r="V36"/>
  <c r="U36"/>
  <c r="S36"/>
  <c r="P36"/>
  <c r="T36" s="1"/>
  <c r="N36"/>
  <c r="V35"/>
  <c r="U35"/>
  <c r="T35"/>
  <c r="S35"/>
  <c r="N35"/>
  <c r="V34"/>
  <c r="U34"/>
  <c r="T34"/>
  <c r="S34"/>
  <c r="N34"/>
  <c r="V33"/>
  <c r="U33"/>
  <c r="T33"/>
  <c r="S33"/>
  <c r="N33"/>
  <c r="V32"/>
  <c r="T32"/>
  <c r="S32"/>
  <c r="Q32"/>
  <c r="U32" s="1"/>
  <c r="N32"/>
  <c r="V31"/>
  <c r="U31"/>
  <c r="S31"/>
  <c r="P31"/>
  <c r="T31" s="1"/>
  <c r="N31"/>
  <c r="V30"/>
  <c r="U30"/>
  <c r="T30"/>
  <c r="S30"/>
  <c r="P30"/>
  <c r="N30"/>
  <c r="V29"/>
  <c r="S29"/>
  <c r="N29"/>
  <c r="V28"/>
  <c r="U28"/>
  <c r="T28"/>
  <c r="S28"/>
  <c r="N28"/>
  <c r="V27"/>
  <c r="U27"/>
  <c r="S27"/>
  <c r="P27"/>
  <c r="T27" s="1"/>
  <c r="N27"/>
  <c r="V26"/>
  <c r="U26"/>
  <c r="S26"/>
  <c r="P26"/>
  <c r="T26" s="1"/>
  <c r="N26"/>
  <c r="V25"/>
  <c r="U25"/>
  <c r="T25"/>
  <c r="S25"/>
  <c r="N25"/>
  <c r="V24"/>
  <c r="S24"/>
  <c r="N24"/>
  <c r="V23"/>
  <c r="T23"/>
  <c r="S23"/>
  <c r="Q23"/>
  <c r="U23" s="1"/>
  <c r="N23"/>
  <c r="V22"/>
  <c r="T22"/>
  <c r="S22"/>
  <c r="Q22"/>
  <c r="U22" s="1"/>
  <c r="N22"/>
  <c r="V21"/>
  <c r="Q21"/>
  <c r="U21" s="1"/>
  <c r="P21"/>
  <c r="T21" s="1"/>
  <c r="O21"/>
  <c r="S21" s="1"/>
  <c r="N21"/>
  <c r="V20"/>
  <c r="T20"/>
  <c r="Q20"/>
  <c r="U20" s="1"/>
  <c r="P20"/>
  <c r="N20"/>
  <c r="O20" s="1"/>
  <c r="S20" s="1"/>
  <c r="V19"/>
  <c r="T19"/>
  <c r="P19"/>
  <c r="N19"/>
  <c r="O19" s="1"/>
  <c r="S19" s="1"/>
  <c r="J19"/>
  <c r="Q19" s="1"/>
  <c r="U19" s="1"/>
  <c r="H19"/>
  <c r="V18"/>
  <c r="Q18"/>
  <c r="U18" s="1"/>
  <c r="I18"/>
  <c r="P18" s="1"/>
  <c r="T18" s="1"/>
  <c r="H18"/>
  <c r="N18" s="1"/>
  <c r="O18" s="1"/>
  <c r="S18" s="1"/>
  <c r="V17"/>
  <c r="T17"/>
  <c r="P17"/>
  <c r="N17"/>
  <c r="O17" s="1"/>
  <c r="S17" s="1"/>
  <c r="J17"/>
  <c r="Q17" s="1"/>
  <c r="U17" s="1"/>
  <c r="H17"/>
  <c r="H125" s="1"/>
  <c r="V16"/>
  <c r="T16"/>
  <c r="S16"/>
  <c r="Q16"/>
  <c r="U16" s="1"/>
  <c r="P16"/>
  <c r="N16"/>
  <c r="V15"/>
  <c r="S15"/>
  <c r="Q15"/>
  <c r="U15" s="1"/>
  <c r="P15"/>
  <c r="T15" s="1"/>
  <c r="N15"/>
  <c r="V14"/>
  <c r="T14"/>
  <c r="S14"/>
  <c r="Q14"/>
  <c r="U14" s="1"/>
  <c r="P14"/>
  <c r="N14"/>
  <c r="V13"/>
  <c r="S13"/>
  <c r="Q13"/>
  <c r="U13" s="1"/>
  <c r="P13"/>
  <c r="T13" s="1"/>
  <c r="N13"/>
  <c r="V12"/>
  <c r="U12"/>
  <c r="T12"/>
  <c r="S12"/>
  <c r="N12"/>
  <c r="V11"/>
  <c r="U11"/>
  <c r="S11"/>
  <c r="Q11"/>
  <c r="P11"/>
  <c r="T11" s="1"/>
  <c r="N11"/>
  <c r="V10"/>
  <c r="S10"/>
  <c r="Q10"/>
  <c r="U10" s="1"/>
  <c r="P10"/>
  <c r="T10" s="1"/>
  <c r="N10"/>
  <c r="V9"/>
  <c r="U9"/>
  <c r="S9"/>
  <c r="Q9"/>
  <c r="P9"/>
  <c r="T9" s="1"/>
  <c r="N9"/>
  <c r="V8"/>
  <c r="Q8"/>
  <c r="U8" s="1"/>
  <c r="P8"/>
  <c r="T8" s="1"/>
  <c r="O8"/>
  <c r="S8" s="1"/>
  <c r="N8"/>
  <c r="V7"/>
  <c r="V125" s="1"/>
  <c r="U7"/>
  <c r="P7"/>
  <c r="O7"/>
  <c r="N7"/>
  <c r="D7"/>
  <c r="D125" s="1"/>
  <c r="P125" l="1"/>
  <c r="C129"/>
  <c r="C130" s="1"/>
  <c r="C131" s="1"/>
  <c r="H127"/>
  <c r="N125"/>
  <c r="U125"/>
  <c r="T7"/>
  <c r="T125" s="1"/>
  <c r="I125"/>
  <c r="Q125"/>
  <c r="J125"/>
  <c r="S38"/>
  <c r="O125"/>
  <c r="S125" s="1"/>
  <c r="S7"/>
  <c r="N6" i="3"/>
  <c r="R6" s="1"/>
  <c r="N7"/>
  <c r="R7" s="1"/>
  <c r="N9"/>
  <c r="R9" s="1"/>
  <c r="N5"/>
  <c r="R5" s="1"/>
  <c r="Q6"/>
  <c r="Q7"/>
  <c r="Q8"/>
  <c r="J8" s="1"/>
  <c r="Q9"/>
  <c r="Q5"/>
  <c r="I10"/>
  <c r="K10"/>
  <c r="L10"/>
  <c r="M10"/>
  <c r="G10"/>
  <c r="F10"/>
  <c r="Q10" s="1"/>
  <c r="J10" l="1"/>
  <c r="N8"/>
  <c r="R8" s="1"/>
  <c r="N10"/>
  <c r="R10" s="1"/>
  <c r="D13" i="1"/>
  <c r="E13" s="1"/>
  <c r="E6"/>
  <c r="D5"/>
  <c r="E5" s="1"/>
  <c r="D6"/>
  <c r="D7"/>
  <c r="E7" s="1"/>
  <c r="D8"/>
  <c r="E8" s="1"/>
  <c r="D4"/>
  <c r="E4" s="1"/>
  <c r="D9" l="1"/>
  <c r="E9" s="1"/>
</calcChain>
</file>

<file path=xl/sharedStrings.xml><?xml version="1.0" encoding="utf-8"?>
<sst xmlns="http://schemas.openxmlformats.org/spreadsheetml/2006/main" count="2424" uniqueCount="763">
  <si>
    <t>Передвижные формы предоставления медицинских услуг на 2020 год</t>
  </si>
  <si>
    <t>1. Выездные бригады</t>
  </si>
  <si>
    <t>№ п/п</t>
  </si>
  <si>
    <t>Наименование МО</t>
  </si>
  <si>
    <t xml:space="preserve">План на 2020 год </t>
  </si>
  <si>
    <t>Снятие (1/12)</t>
  </si>
  <si>
    <t>1</t>
  </si>
  <si>
    <t>ГБУЗ "Областной перинатальный центр"</t>
  </si>
  <si>
    <t>2</t>
  </si>
  <si>
    <t>ГБУЗ "ЧОКБ"</t>
  </si>
  <si>
    <t>3</t>
  </si>
  <si>
    <t>ГБУЗ "ЧОКД"</t>
  </si>
  <si>
    <t>4</t>
  </si>
  <si>
    <t>ГБУЗ ЧОДКБ</t>
  </si>
  <si>
    <t>5</t>
  </si>
  <si>
    <t>ГАУЗ "Городская больница № 3 г. Магнитогорск"</t>
  </si>
  <si>
    <t>Итого</t>
  </si>
  <si>
    <t>Предложения по перераспределению стоматологической помощи</t>
  </si>
  <si>
    <t>Объемы на 2020 год</t>
  </si>
  <si>
    <t>Изменение</t>
  </si>
  <si>
    <t>Уточненные объемы на 2020 год</t>
  </si>
  <si>
    <t>УЕТ</t>
  </si>
  <si>
    <t>ОБРАЩЕНИЯ</t>
  </si>
  <si>
    <t xml:space="preserve"> ПОСЕЩЕНИЯ</t>
  </si>
  <si>
    <t>Всего</t>
  </si>
  <si>
    <t xml:space="preserve">Леч.-диагн. цель </t>
  </si>
  <si>
    <t xml:space="preserve"> Проф цель </t>
  </si>
  <si>
    <t>Леч.-диагн. цель (4,2)</t>
  </si>
  <si>
    <t xml:space="preserve"> Проф цель (2,7) </t>
  </si>
  <si>
    <t>ГБУЗ  "Областная стоматологическая поликлиника"</t>
  </si>
  <si>
    <t>ГБУЗ "ЧОКТГВВ"</t>
  </si>
  <si>
    <t>ФГБОУ ВО "Южно-Уральский Государственный Медицинский Университет" Министерства здравоохранения и социального развития Российской Федерации</t>
  </si>
  <si>
    <t>ГБУЗ "Областной Центр по профилактике и борьбе со СПИДом и инфекционными заболеваниями"</t>
  </si>
  <si>
    <t>ГБУЗ "Стоматологическая поликлиника г. Верхний Уфалей"</t>
  </si>
  <si>
    <t>ГБУЗ "ГБ им А.П.Силаева г. Кыштым"</t>
  </si>
  <si>
    <t>ГБУЗ "Городская больница г. Южноуральск"</t>
  </si>
  <si>
    <t>ГБУЗ "Областная больница" рабочего поселка Локомотивный</t>
  </si>
  <si>
    <t>ГБУЗ ГБ г.Карабаш</t>
  </si>
  <si>
    <t>ФГБУЗ «ЦМСЧ № 15» ФМБА (Снежинский ГО)</t>
  </si>
  <si>
    <t>ГБУЗ "Областная больница г. Троицк"</t>
  </si>
  <si>
    <t>ФГБУЗ «КБ № 71 ФМБА» (Озерский ГО)</t>
  </si>
  <si>
    <t>ФГБУЗ «МСЧ № 162 ФМБА» (Усть-Катавский ГО)</t>
  </si>
  <si>
    <t>ФГБУЗ «МСЧ № 72 ФМБА» (Трехгорный ГО)</t>
  </si>
  <si>
    <t>ГБУЗ "Городская больница г. Златоуст"</t>
  </si>
  <si>
    <t>ГБУЗ "Городская детская больница г. Златоуст"</t>
  </si>
  <si>
    <t>НУЗ "Отделенческая больница на станции Златоуст ОАО "РЖД"</t>
  </si>
  <si>
    <t>ГБУЗ "Городская больница № 3 г. Копейск"</t>
  </si>
  <si>
    <t>ГБУЗ "Стоматологическая поликлиника г. Копейск"</t>
  </si>
  <si>
    <t>АНО "Центральная клиническая медико-санитарная часть"</t>
  </si>
  <si>
    <t>ГБУЗ "Детская стоматологическая поликлиника г. Магнитогорск"</t>
  </si>
  <si>
    <t>ГБУЗ "Стоматологическая поликлиника № 1 г. Магнитогорск"</t>
  </si>
  <si>
    <t>ГБУЗ "Стоматологическая поликлиника № 2 г. Магнитогорск"</t>
  </si>
  <si>
    <t>ООО "Вива-Дент"</t>
  </si>
  <si>
    <t>ГБУЗ "ГБ № 1 имени Г.К. Маврицкого" г.Миасс</t>
  </si>
  <si>
    <t>ГБУЗ "Городская больница № 2 г. Миасс"</t>
  </si>
  <si>
    <t>ГБУЗ "Городская больница № 3 г. Миасс"</t>
  </si>
  <si>
    <t>ГБУЗ "Городская больница № 4 г. Миасс"</t>
  </si>
  <si>
    <t>ГБУЗ "Стоматологическая поликлиника г. Миасс"</t>
  </si>
  <si>
    <t>ФГБУЗ МСЧ № 92 ФМБА России</t>
  </si>
  <si>
    <t>ГБУЗ "Областная больница г. Чебаркуль"</t>
  </si>
  <si>
    <t>ООО  "Смайл"</t>
  </si>
  <si>
    <t>МАУЗ "ГКП № 8"</t>
  </si>
  <si>
    <t>МАУЗ ГКБ № 11</t>
  </si>
  <si>
    <t>МАУЗ ОЗП ГКБ № 8</t>
  </si>
  <si>
    <t>МАУЗ ОТКЗ ГКБ № 1</t>
  </si>
  <si>
    <t>МБУЗ "ГКБ № 2"</t>
  </si>
  <si>
    <t>МБУЗ ГКБ № 5</t>
  </si>
  <si>
    <t>МБУЗ ГКБ № 6</t>
  </si>
  <si>
    <t>МБУЗ ГКП № 5</t>
  </si>
  <si>
    <t>МБУЗ Стоматологическая поликлиника № 1</t>
  </si>
  <si>
    <t>МБУЗ Стоматологическая поликлиника № 6</t>
  </si>
  <si>
    <t>НУЗ ДКБ на станции РЖД</t>
  </si>
  <si>
    <t>ФКУЗ «Медико-санитарная часть Министерства внутренних дел Российской Федерации по Челябинской области»</t>
  </si>
  <si>
    <t>МАУЗ ДГКБ № 1</t>
  </si>
  <si>
    <t>МАУЗ ДГКБ № 8</t>
  </si>
  <si>
    <t>МАУЗ ДГП № 4</t>
  </si>
  <si>
    <t>МБУЗ ДГКБ № 7</t>
  </si>
  <si>
    <t>МБУЗ ДГКП № 1</t>
  </si>
  <si>
    <t>МБУЗ ДГКП № 8</t>
  </si>
  <si>
    <t>МБУЗ ДГКП № 9</t>
  </si>
  <si>
    <t>МБУЗ ДГП № 6</t>
  </si>
  <si>
    <t>МБОУ "Лицей №11" Челябинск</t>
  </si>
  <si>
    <t>ООО "ЕВРОДЕНТ"</t>
  </si>
  <si>
    <t>ООО "Радуга"</t>
  </si>
  <si>
    <t>ООО "РичСтом"</t>
  </si>
  <si>
    <t>ООО "Стоматологическая поликлиника №3"</t>
  </si>
  <si>
    <t>ООО "Стоматологическая поликлиника №4"</t>
  </si>
  <si>
    <t>ЗАО "ВИСВИ"</t>
  </si>
  <si>
    <t>ГБУЗ "Городская больница №1 г. Еманжелинск"</t>
  </si>
  <si>
    <t>ГБУЗ "Городская больница г. Пласт"</t>
  </si>
  <si>
    <t>ГБУЗ "Районная больница г. Верхнеуральск"</t>
  </si>
  <si>
    <t>ГБУЗ "Районная больница г. Катав-Ивановск"</t>
  </si>
  <si>
    <t>ГБУЗ "Районная больница г. Куса"</t>
  </si>
  <si>
    <t>ГБУЗ "Районная больница г. Нязепетровск"</t>
  </si>
  <si>
    <t>ГБУЗ "Районная больница п. Бреды"</t>
  </si>
  <si>
    <t>ГБУЗ "Районная больница п. Увельский"</t>
  </si>
  <si>
    <t>ГБУЗ "Районная больница с. Еткуль"</t>
  </si>
  <si>
    <t>ГБУЗ "Районная больница с. Кизильское"</t>
  </si>
  <si>
    <t>ГБУЗ "Районная больница с. Кунашак"</t>
  </si>
  <si>
    <t>ГБУЗ "Районная больница с. Октябрьское"</t>
  </si>
  <si>
    <t>ГБУЗ "Районная больница с. Уйское"</t>
  </si>
  <si>
    <t>ГБУЗ "Районная больница с. Фершампенуаз"</t>
  </si>
  <si>
    <t>ГБУЗ "Районная больница с.Варна"</t>
  </si>
  <si>
    <t>ГБУЗ "Районная больница с.Чесма"</t>
  </si>
  <si>
    <t>ГБУЗ «Районная больница с. Аргаяш»</t>
  </si>
  <si>
    <t>ГБУЗ "Районная больница г.Касли</t>
  </si>
  <si>
    <t>МУ Красноармейская ЦРБ</t>
  </si>
  <si>
    <t>МУЗ Агаповская ЦРБ</t>
  </si>
  <si>
    <t>ГБУЗ "Районная  больница г. Сатка"</t>
  </si>
  <si>
    <t>ГБУЗ "Районная больница г. Аша"</t>
  </si>
  <si>
    <t>Медико-санитарная часть ПАО "Ашинский металлургический завод"</t>
  </si>
  <si>
    <t>ООО "Торговый Дом Эгле"</t>
  </si>
  <si>
    <t>МУЗ "Карталинская ГБ"</t>
  </si>
  <si>
    <t>ЧУЗ "Поликлиника "РЖД-Медицина" г. Карталы"</t>
  </si>
  <si>
    <t>ГБУЗ ГБ № 1 г. Коркино</t>
  </si>
  <si>
    <t>ГБУЗ ГБ № 2  г. Коркино</t>
  </si>
  <si>
    <t>ГБУЗ ГБ № 3 города Коркино</t>
  </si>
  <si>
    <t>ГБУЗ ГДБ г. Коркино</t>
  </si>
  <si>
    <t>ООО "НоваАрт"</t>
  </si>
  <si>
    <t>ООО "НоваАРТ"</t>
  </si>
  <si>
    <t>ГБУЗ "Районная больница с. Долгодеревенское"</t>
  </si>
  <si>
    <t>ООО Стоматологическая клиника "Нео-Дент"</t>
  </si>
  <si>
    <t>ГБУЗ "ОКБ № 2"</t>
  </si>
  <si>
    <t>ГБУЗ "ОКБ № 3"</t>
  </si>
  <si>
    <t>ГБУЗ Городская детская поликлиника № 1 г. Копейск"</t>
  </si>
  <si>
    <t>ООО "Стом-Лайн"</t>
  </si>
  <si>
    <t>ООО "ЭСТЕДЕНТ"</t>
  </si>
  <si>
    <t>ООО "Стоматолог"</t>
  </si>
  <si>
    <t>ООО "МЕГАПОЛИС"</t>
  </si>
  <si>
    <t>ООО "СП "Для всей семьи" (Миасс)</t>
  </si>
  <si>
    <t>ООО "Стоматологическая клиника "Жемчужина" (Чебаркуль)</t>
  </si>
  <si>
    <t>ООО "Кристалл" (Снежинск)</t>
  </si>
  <si>
    <t>ООО "Клиника "Стоматологическая здравница"</t>
  </si>
  <si>
    <t>план на месяц</t>
  </si>
  <si>
    <t>снять со всех не всю 1/12 часть, а 75%</t>
  </si>
  <si>
    <t>Изменения по КДЦ на 2020 год</t>
  </si>
  <si>
    <t>Изменения</t>
  </si>
  <si>
    <t>Уточненный план на 2020 год</t>
  </si>
  <si>
    <t>ЛДЦ</t>
  </si>
  <si>
    <t>ПЦ</t>
  </si>
  <si>
    <t>ГАУЗ "Центр охраны материнства и детства г. Магнитогорск"</t>
  </si>
  <si>
    <t>МБУЗ Детская городская клиническая больница № 8</t>
  </si>
  <si>
    <t>МАУЗ ДГКП № 9</t>
  </si>
  <si>
    <t xml:space="preserve">План на месяц </t>
  </si>
  <si>
    <t>Изменение объемов  медицинской помощи в рамках дневного стационара за счет средств ОМС</t>
  </si>
  <si>
    <t>Медицинские организации</t>
  </si>
  <si>
    <t>Числен-ность застрахован-ных лиц на 01.01.2019</t>
  </si>
  <si>
    <t>Дневной стационар всех типов</t>
  </si>
  <si>
    <t>в том числе</t>
  </si>
  <si>
    <t>ДС+АПП-онко-аборты-ЭКО</t>
  </si>
  <si>
    <t>К снятию!! 1/12</t>
  </si>
  <si>
    <t>Увеличить стац на дому</t>
  </si>
  <si>
    <t>в том числе:</t>
  </si>
  <si>
    <t>"онкология", в т.ч. Радиология без стац на дому</t>
  </si>
  <si>
    <t>АБОРТЫ (КСГ 6,7)</t>
  </si>
  <si>
    <t>ЭКО в ДС при АПП</t>
  </si>
  <si>
    <t>ДС при КС</t>
  </si>
  <si>
    <t>ДС при АПП</t>
  </si>
  <si>
    <t>Стационар на дому</t>
  </si>
  <si>
    <t>7 медикам</t>
  </si>
  <si>
    <t>СТАЦИОНАР НА ДОМУ</t>
  </si>
  <si>
    <t>ГАУЗ ОЦВМиР "Огонек"</t>
  </si>
  <si>
    <t>ГБУЗ ЦВМиР "Вдохновение"</t>
  </si>
  <si>
    <t>ГБУЗ "ОКВД № 3"</t>
  </si>
  <si>
    <t>ГБУЗ "ОКВД № 4"</t>
  </si>
  <si>
    <t>ГБУЗ "ЧОККВД"</t>
  </si>
  <si>
    <t>ГБУЗ "ООД № 2"</t>
  </si>
  <si>
    <t>ГБУЗ "ООД № 3"</t>
  </si>
  <si>
    <t>ГБУЗ "ЧОКЦО И ЯМ"</t>
  </si>
  <si>
    <t>Филиал АО "Центр семейной медицины" Магнитогорск</t>
  </si>
  <si>
    <t>Филиал АО "Центр семейной медицины" Челябинск</t>
  </si>
  <si>
    <t>ГБУЗ "Городская больница г. Верхний Уфалей"</t>
  </si>
  <si>
    <t>20</t>
  </si>
  <si>
    <t>ГБУЗ "Городская больница  г. Златоуст"</t>
  </si>
  <si>
    <t>21</t>
  </si>
  <si>
    <t>22</t>
  </si>
  <si>
    <t>23</t>
  </si>
  <si>
    <t>ГБУЗ «Городская больница г. Карабаш»</t>
  </si>
  <si>
    <t>24</t>
  </si>
  <si>
    <t>ГБУЗ "ГБ №1 г. Копейск"</t>
  </si>
  <si>
    <t>25</t>
  </si>
  <si>
    <t>ГБУЗ "ГДП №1 г. Копейск"</t>
  </si>
  <si>
    <t>26</t>
  </si>
  <si>
    <t>27</t>
  </si>
  <si>
    <t>ГБУЗ «Областная больница» рабочего поселка Локомотивный</t>
  </si>
  <si>
    <t>28</t>
  </si>
  <si>
    <t>АНО "Центральная медико-санитарная часть"</t>
  </si>
  <si>
    <t>29</t>
  </si>
  <si>
    <t>ГАУЗ "Родильный дом № 1 г. Магнитогорск"</t>
  </si>
  <si>
    <t>30</t>
  </si>
  <si>
    <t>ГАУЗ«Городская больница № 2 г. Магнитогорск»</t>
  </si>
  <si>
    <t>31</t>
  </si>
  <si>
    <t>ГАУЗ «Городская больница № 3 г. Магнитогорск»</t>
  </si>
  <si>
    <t>35</t>
  </si>
  <si>
    <t>ГАУЗ «Городская больница № 1 им. Г.И. Дробышева г. Магнитогорск»</t>
  </si>
  <si>
    <t>36</t>
  </si>
  <si>
    <t xml:space="preserve">ГАУЗ ЦОМиД г. Магнитогорск </t>
  </si>
  <si>
    <t>39</t>
  </si>
  <si>
    <t>ООО "ДНК Клиника"</t>
  </si>
  <si>
    <t>40</t>
  </si>
  <si>
    <t>41</t>
  </si>
  <si>
    <t>42</t>
  </si>
  <si>
    <t>43</t>
  </si>
  <si>
    <t>44</t>
  </si>
  <si>
    <t>45</t>
  </si>
  <si>
    <t>46</t>
  </si>
  <si>
    <t>47</t>
  </si>
  <si>
    <t>ФГБУЗ «Медико-санитарная часть № 162 Федерального медико-биологического агентства» (Усть-Катавский ГО)</t>
  </si>
  <si>
    <t>48</t>
  </si>
  <si>
    <t>49</t>
  </si>
  <si>
    <t>ФГБУЗ «ЦМСЧ № 71 ФМБА» (Озерский ГО)</t>
  </si>
  <si>
    <t>50</t>
  </si>
  <si>
    <t>51</t>
  </si>
  <si>
    <t>МАУЗ "Центр ВРТ"</t>
  </si>
  <si>
    <t>52</t>
  </si>
  <si>
    <t>53</t>
  </si>
  <si>
    <t>54</t>
  </si>
  <si>
    <t>МБУЗ "ГКП № 8"</t>
  </si>
  <si>
    <t>55</t>
  </si>
  <si>
    <t>МБУЗ ГКБ № 11</t>
  </si>
  <si>
    <t>56</t>
  </si>
  <si>
    <t>57</t>
  </si>
  <si>
    <t xml:space="preserve">МБУЗ ГКБ № 6 </t>
  </si>
  <si>
    <t>58</t>
  </si>
  <si>
    <t>59</t>
  </si>
  <si>
    <t>МБУЗ ГКБ № 9</t>
  </si>
  <si>
    <t>60</t>
  </si>
  <si>
    <t>61</t>
  </si>
  <si>
    <t>НУЗ "Дорожная клиническая больница на станции Челябинск ОАО "РЖД"</t>
  </si>
  <si>
    <t>62</t>
  </si>
  <si>
    <t>63</t>
  </si>
  <si>
    <t>64</t>
  </si>
  <si>
    <t>МБУЗ ДГКБ № 8</t>
  </si>
  <si>
    <t>65</t>
  </si>
  <si>
    <t>66</t>
  </si>
  <si>
    <t>67</t>
  </si>
  <si>
    <t>68</t>
  </si>
  <si>
    <t>МБУЗ ДГП № 4</t>
  </si>
  <si>
    <t>69</t>
  </si>
  <si>
    <t>70</t>
  </si>
  <si>
    <t>ООО "Неврологическая клиника доктора Бубновой И.Д."</t>
  </si>
  <si>
    <t>71</t>
  </si>
  <si>
    <t>ООО "Полимедика Челябинск"</t>
  </si>
  <si>
    <t>73</t>
  </si>
  <si>
    <t>ООО "Центр акушерства и гинекологии № 1"</t>
  </si>
  <si>
    <t>75</t>
  </si>
  <si>
    <t>ООО "Центр планирования семьи"</t>
  </si>
  <si>
    <t>76</t>
  </si>
  <si>
    <t>ООО МЦ "Лотос"</t>
  </si>
  <si>
    <t>77</t>
  </si>
  <si>
    <t>ООО ВЗХ ОМС</t>
  </si>
  <si>
    <t>78</t>
  </si>
  <si>
    <t>ООО ГИМЕНЕЙ</t>
  </si>
  <si>
    <t>79</t>
  </si>
  <si>
    <t>ООО ПолиКлиника</t>
  </si>
  <si>
    <t>80</t>
  </si>
  <si>
    <t>ООО ЛПМО Золотое сечение</t>
  </si>
  <si>
    <t>81</t>
  </si>
  <si>
    <t>ООО МО Оптик Центр</t>
  </si>
  <si>
    <t>82</t>
  </si>
  <si>
    <t>ООО "ЭКОКлиника"</t>
  </si>
  <si>
    <t>114</t>
  </si>
  <si>
    <t>ООО "Центр зрения" г. Челябинск</t>
  </si>
  <si>
    <t>115</t>
  </si>
  <si>
    <t>АО "Медицинский центр ЧТПЗ"</t>
  </si>
  <si>
    <t>83</t>
  </si>
  <si>
    <t>МУЗ Агаповская ЦРБ администрации Агаповского муниципального района</t>
  </si>
  <si>
    <t>84</t>
  </si>
  <si>
    <t>ГБУЗ "Районная больница с. Аргаяш"</t>
  </si>
  <si>
    <t>85</t>
  </si>
  <si>
    <t>ГБУЗ "Городская больница г Аша"</t>
  </si>
  <si>
    <t>86</t>
  </si>
  <si>
    <t>ГБУЗ «Районная больница с. Варна»</t>
  </si>
  <si>
    <t>87</t>
  </si>
  <si>
    <t>88</t>
  </si>
  <si>
    <t>89</t>
  </si>
  <si>
    <t>90</t>
  </si>
  <si>
    <t>91</t>
  </si>
  <si>
    <t>92</t>
  </si>
  <si>
    <t xml:space="preserve">ГБУЗ "Городская больница №1 г. Еманжелинск" </t>
  </si>
  <si>
    <t>93</t>
  </si>
  <si>
    <t>ГБУЗ «Районная больница с. Еткуль»</t>
  </si>
  <si>
    <t>94</t>
  </si>
  <si>
    <t>95</t>
  </si>
  <si>
    <t>96</t>
  </si>
  <si>
    <t>97</t>
  </si>
  <si>
    <t>ГБУЗ «Районная больница г. Кизильское»</t>
  </si>
  <si>
    <t>98</t>
  </si>
  <si>
    <t>99</t>
  </si>
  <si>
    <t>100</t>
  </si>
  <si>
    <t>101</t>
  </si>
  <si>
    <t>ГБУЗ ДГБ г. Коркино</t>
  </si>
  <si>
    <t>102</t>
  </si>
  <si>
    <t>ГБУЗ «Районная больница с. Кунашак»</t>
  </si>
  <si>
    <t>103</t>
  </si>
  <si>
    <t>104</t>
  </si>
  <si>
    <t>105</t>
  </si>
  <si>
    <t>ГБУЗ «Районная больница с. Фершампенуаз»</t>
  </si>
  <si>
    <t>106</t>
  </si>
  <si>
    <t>МУЗ "Октябрьская центральная районная больница"</t>
  </si>
  <si>
    <t>107</t>
  </si>
  <si>
    <t>108</t>
  </si>
  <si>
    <t>ГБУЗ РБ с. Долгодеревенское</t>
  </si>
  <si>
    <t>109</t>
  </si>
  <si>
    <t>ГБУЗ «Районная больница п. Увельский»</t>
  </si>
  <si>
    <t>110</t>
  </si>
  <si>
    <t>ГБУЗ «Районная больница с. Уйское»</t>
  </si>
  <si>
    <t>111</t>
  </si>
  <si>
    <t>ГБУЗ «Районная больница с.Чесма»</t>
  </si>
  <si>
    <t>112</t>
  </si>
  <si>
    <t>113</t>
  </si>
  <si>
    <t xml:space="preserve">ГБУЗ "ОКБ № 3" </t>
  </si>
  <si>
    <t>ООО "НовоМед" (Магнитогорск)</t>
  </si>
  <si>
    <r>
      <t xml:space="preserve">ООО "Клиника лазерной хирургии" (магнитогорск) (офтальм) </t>
    </r>
    <r>
      <rPr>
        <sz val="10"/>
        <color indexed="8"/>
        <rFont val="Times New Roman"/>
        <family val="1"/>
        <charset val="204"/>
      </rPr>
      <t>(офтальмология)</t>
    </r>
  </si>
  <si>
    <t>116</t>
  </si>
  <si>
    <r>
      <t xml:space="preserve">ООО "Орхидея" (Троицк) </t>
    </r>
    <r>
      <rPr>
        <sz val="10"/>
        <color indexed="8"/>
        <rFont val="Times New Roman"/>
        <family val="1"/>
        <charset val="204"/>
      </rPr>
      <t>(офтальмология)</t>
    </r>
  </si>
  <si>
    <t>117</t>
  </si>
  <si>
    <r>
      <t>ЗАО "Жемчужина" (Челябинск)</t>
    </r>
    <r>
      <rPr>
        <sz val="10"/>
        <color indexed="8"/>
        <rFont val="Times New Roman"/>
        <family val="1"/>
        <charset val="204"/>
      </rPr>
      <t xml:space="preserve"> </t>
    </r>
  </si>
  <si>
    <t>118</t>
  </si>
  <si>
    <r>
      <t>ООО Клиника Арт Оптика</t>
    </r>
    <r>
      <rPr>
        <sz val="10"/>
        <color indexed="8"/>
        <rFont val="Times New Roman"/>
        <family val="1"/>
        <charset val="204"/>
      </rPr>
      <t xml:space="preserve"> (офтальмология)</t>
    </r>
  </si>
  <si>
    <t>119</t>
  </si>
  <si>
    <r>
      <t xml:space="preserve">ООО Доктор ОСТ </t>
    </r>
    <r>
      <rPr>
        <sz val="10"/>
        <color indexed="8"/>
        <rFont val="Times New Roman"/>
        <family val="1"/>
        <charset val="204"/>
      </rPr>
      <t>(реабил для больных с заб.оп-двиг апп)</t>
    </r>
  </si>
  <si>
    <t>120</t>
  </si>
  <si>
    <r>
      <t xml:space="preserve">ООО Частная врачебная практика </t>
    </r>
    <r>
      <rPr>
        <sz val="10"/>
        <color indexed="8"/>
        <rFont val="Times New Roman"/>
        <family val="1"/>
        <charset val="204"/>
      </rPr>
      <t>(ак и гин, хир, абд.хир, урология)</t>
    </r>
  </si>
  <si>
    <t>121</t>
  </si>
  <si>
    <t>ООО "МЕДЕОР"</t>
  </si>
  <si>
    <t>122</t>
  </si>
  <si>
    <r>
      <t>ООО "Личный доктор"</t>
    </r>
    <r>
      <rPr>
        <sz val="10"/>
        <color indexed="8"/>
        <rFont val="Times New Roman"/>
        <family val="1"/>
        <charset val="204"/>
      </rPr>
      <t xml:space="preserve"> </t>
    </r>
  </si>
  <si>
    <t>123</t>
  </si>
  <si>
    <r>
      <t xml:space="preserve">ООО "Независимость" </t>
    </r>
    <r>
      <rPr>
        <sz val="10"/>
        <color indexed="8"/>
        <rFont val="Times New Roman"/>
        <family val="1"/>
        <charset val="204"/>
      </rPr>
      <t>(офтальм)</t>
    </r>
  </si>
  <si>
    <t>124</t>
  </si>
  <si>
    <t>ООО "СМТ"</t>
  </si>
  <si>
    <t>Общий итог:</t>
  </si>
  <si>
    <t>ДС всех типов</t>
  </si>
  <si>
    <t>в т.ч. ДС при КС+ДС при АПП</t>
  </si>
  <si>
    <t>с онкологии, абортов, ЭКО не снимать объем</t>
  </si>
  <si>
    <t>снимаем 1/12 с ДС при КС+ДС при АПП с объема:</t>
  </si>
  <si>
    <t>итого 1/12 к снятию</t>
  </si>
  <si>
    <t>пропорционально объему ДС всех типов  всем у кого есть прикрепленное население добавляем</t>
  </si>
  <si>
    <t>Информация по центрам здоровья (посещения)</t>
  </si>
  <si>
    <t>Объем на год</t>
  </si>
  <si>
    <t>Изменение 1/12</t>
  </si>
  <si>
    <t>Уточненный объем</t>
  </si>
  <si>
    <t>ГБУЗ "Врачебно-физкультурный диспансер г. Златоуст"</t>
  </si>
  <si>
    <t>ГБУЗ "Врачебно-физкультурный диспансер г. Копейск"</t>
  </si>
  <si>
    <t>ГБУЗ "Городская детская поликлиника  г. Миасс" (бывш. ГБ№4 г. Миасс)</t>
  </si>
  <si>
    <t>6</t>
  </si>
  <si>
    <t>МАУЗ ГКБ № 2</t>
  </si>
  <si>
    <t>МАУЗ ГКБ № 6</t>
  </si>
  <si>
    <t>7</t>
  </si>
  <si>
    <t>МАУЗ ДГКП № 8</t>
  </si>
  <si>
    <t>8</t>
  </si>
  <si>
    <t>ГБУЗ "Районная больница с. Варна"</t>
  </si>
  <si>
    <t>Информация по диспансереизации (2 этап)</t>
  </si>
  <si>
    <t>Диспансеризация взрослого населения 2 этап на 2020 год</t>
  </si>
  <si>
    <t>План в системе БАРС</t>
  </si>
  <si>
    <t xml:space="preserve">Изменения </t>
  </si>
  <si>
    <t xml:space="preserve">Уточненный план </t>
  </si>
  <si>
    <t>Государственное бюджетное учреждение здравоохранения "Районная больница с. Агаповка"</t>
  </si>
  <si>
    <t xml:space="preserve">Государственное бюджетное учреждение здравоохранения 
"Районная больница с.Аргаяш" </t>
  </si>
  <si>
    <t xml:space="preserve">Государственное бюджетное учреждение здравоохранения 
"Районная больница г.Аша" 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</si>
  <si>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</si>
  <si>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с.Варна"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</si>
  <si>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</si>
  <si>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"Городская больница г.Верхний Уфалей"</t>
  </si>
  <si>
    <t>Государственное бюджетное  учреждение здравоохранения 
"Городская больница № 1 г.Еманжелинск"</t>
  </si>
  <si>
    <t>Государственное бюджетное учреждение здравоохранения 
"Районная больница с.Еткуль"</t>
  </si>
  <si>
    <t>Государственное бюджетное  учреждение здравоохранения 
"Городская больница г.Златоуст"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</si>
  <si>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</si>
  <si>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Государственное бюджетное учреждение здравоохранения 
"Городская больница г.Карабаш"</t>
  </si>
  <si>
    <t>Муниципальное учреждение здравоохранения 
"Карталинская городская больница"</t>
  </si>
  <si>
    <t>Негосударственное учреждение здравоохранения 
"Узловая больница на станции Карталы открытого 
акционерного общества "Российские железные дороги"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</si>
  <si>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</si>
  <si>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</si>
  <si>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</si>
  <si>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"Городская больница № 1 г.Копейск"</t>
  </si>
  <si>
    <t>Государственное бюджетное  учреждение здравоохранения 
"Городская больница № 3 г.Копейск"</t>
  </si>
  <si>
    <t>Государственное бюджетное учреждение здравоохранения 
"Городская больница №1 г.Коркино"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</si>
  <si>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</si>
  <si>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</si>
  <si>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Муниципальное учреждение 
"Красноармейская центральная районная больница"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</si>
  <si>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</si>
  <si>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</si>
  <si>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</si>
  <si>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</si>
  <si>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автономное учреждение здравоохранения 
"Городская больница № 1 им. Г.И. Дробышева г.Магнитогорск"</t>
  </si>
  <si>
    <t>Государственное автономное учреждение здравоохранения 
"Городская больница № 2 г. Магнитогорск"</t>
  </si>
  <si>
    <t>Государственное автономное учреждение здравоохранения 
"Городская больница № 3 г.Магнитогорск"</t>
  </si>
  <si>
    <t>Автономная некоммерческая организация  
"Центральная клиническая медико-санитарная часть"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</si>
  <si>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</si>
  <si>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</si>
  <si>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</si>
  <si>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"Районная больница с.Фершампенуаз"</t>
  </si>
  <si>
    <t>Государственное бюджетное учреждение здравоохранения 
"Районная больница г.Нязепетровск"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</si>
  <si>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</si>
  <si>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учреждение здравоохранения
"Октябрьская центральная районная больница"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</si>
  <si>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</si>
  <si>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</si>
  <si>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Федеральное государственное бюджетное учреждение здравоохранения "Центральная медико-санитарная часть № 15 Федерального медико-биологического агентства"</t>
  </si>
  <si>
    <t>Государственное бюджетное учреждение здравоохранения 
"Районная больница с. Долгодеревенское"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</si>
  <si>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</si>
  <si>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</si>
  <si>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</si>
  <si>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</si>
  <si>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</si>
  <si>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Государственное бюджетное учреждение здравоохранения 
"Областная больница г.Чебаркуль"</t>
  </si>
  <si>
    <t xml:space="preserve">Государственное бюджетное  учреждение здравоохранения 
"Районная больница с.Чесма" 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</si>
  <si>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</si>
  <si>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"Областная клиническая больница № 2"</t>
  </si>
  <si>
    <t>Государственное бюджетное учреждение здравоохранения 
"Областная клиническая больница № 3"</t>
  </si>
  <si>
    <t xml:space="preserve">Муниципальное автономное учреждение здравоохранения 
Городская клиническая больница № 11 </t>
  </si>
  <si>
    <t>Муниципальное бюджетное учреждение здравоохранения 
"Городская клиническая больница № 2"</t>
  </si>
  <si>
    <t>Муниципальное бюджетное учреждение здравоохранения 
Городская клиническая больница № 6 (с учетом ГКП № 7)</t>
  </si>
  <si>
    <t>Муниципальное автономное учреждение здравоохранения 
Городская клиническая больница № 9</t>
  </si>
  <si>
    <t>Муниципальное бюджетное учреждение здравоохранения 
"Городская клиническая поликлиника № 8"</t>
  </si>
  <si>
    <t xml:space="preserve">Муниципальное автономное учреждение здравоохранения 
Ордена Знак Почета Городская клиническая больница № 8  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</si>
  <si>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</si>
  <si>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Муниципальное бюджетное учреждение здравоохранения 
Городская клиническая больница № 5</t>
  </si>
  <si>
    <t>Муниципальное бюджетное учреждение здравоохранения 
Городская клиническая поликлиника № 5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</si>
  <si>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</si>
  <si>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Общество с ограниченной ответственностью
"Полимедика Челябинск"</t>
  </si>
  <si>
    <t>Итого:</t>
  </si>
  <si>
    <t>Уточненный план</t>
  </si>
  <si>
    <t>2. Передвижные формы:</t>
  </si>
  <si>
    <t>Обращения</t>
  </si>
  <si>
    <t xml:space="preserve">ПЛАН на 2020 год </t>
  </si>
  <si>
    <t>Круглосуточный стационар (количество случаев госпитализации)</t>
  </si>
  <si>
    <t>Изменение (уменьшить)</t>
  </si>
  <si>
    <t>Уточненный план на год</t>
  </si>
  <si>
    <t>в т.ч. Дети</t>
  </si>
  <si>
    <t>ВСЕГО</t>
  </si>
  <si>
    <t>в т.ч. детям</t>
  </si>
  <si>
    <t xml:space="preserve">Круглосуточный стационар, всего ОМС  без ВМП </t>
  </si>
  <si>
    <t>в том  числе:</t>
  </si>
  <si>
    <t>койки по инфекции</t>
  </si>
  <si>
    <t>абдоминальной хирургии (хирургия абдоминальная)</t>
  </si>
  <si>
    <t>инф</t>
  </si>
  <si>
    <t>терап</t>
  </si>
  <si>
    <t>онк+рад+кардиох</t>
  </si>
  <si>
    <t>НУЗ "Дорожная клиническая больница на ст.Челябинск ОАО "РЖД"</t>
  </si>
  <si>
    <t>Реанимация????</t>
  </si>
  <si>
    <t>реабилитация!!!!</t>
  </si>
  <si>
    <t>'гастроэнтерологические (гастроэнтерология)</t>
  </si>
  <si>
    <t>АНО "ЦКМСЧ"</t>
  </si>
  <si>
    <t>ГБУЗ "ГБ № 2 г.Миасс"</t>
  </si>
  <si>
    <t>'гематологические (гематология)</t>
  </si>
  <si>
    <t>ГАУЗ "Городская больница № 2 г. Магнитогорск"</t>
  </si>
  <si>
    <t>ФГБУН УНПЦ РМ ФМБА России</t>
  </si>
  <si>
    <t>'геронтологические (гериатрия)</t>
  </si>
  <si>
    <t>ГАУЗ "Городская больница № 1 им. Г.И. Дробышева г. Магнитогорск"</t>
  </si>
  <si>
    <t>ГБУЗ "ГБ № 1 г. Миасс"</t>
  </si>
  <si>
    <t>'гинекологические (акушерство и гинекология)</t>
  </si>
  <si>
    <t>ГБУЗ "Районная больница с.Аргаяш"</t>
  </si>
  <si>
    <t>ГБУЗ "ГБ № 1 г. Еманжелинск"</t>
  </si>
  <si>
    <t>ГБУЗ "Районная больница г.Касли"</t>
  </si>
  <si>
    <t>ГБУЗ "Районная больница с.Кизильское"</t>
  </si>
  <si>
    <t>ГБУЗ "ГБ № 1 г.Копейск"</t>
  </si>
  <si>
    <t>ГБУЗ "Городская больница № 1 г. Коркино"</t>
  </si>
  <si>
    <t>МУ "Красноармейская ЦРБ"</t>
  </si>
  <si>
    <t>ГБУЗ "Районная больница с.Кунашак"</t>
  </si>
  <si>
    <t>ГБУЗ "Районная больница г.Куса"</t>
  </si>
  <si>
    <t>ГБУЗ "Городская больница им.А.П.Силаева г. Кыштым"</t>
  </si>
  <si>
    <t>ГБУЗ "Районная больница г.Нязепетровск"</t>
  </si>
  <si>
    <t>ГБУЗ "Районная больница с.Октябрьское"</t>
  </si>
  <si>
    <t>ГБУЗ "Городская больница г.Пласт"</t>
  </si>
  <si>
    <t>ГБУЗ "Районная больница г.Сатка"</t>
  </si>
  <si>
    <t>ГБУЗ "Районная больница с.Долгодеревенское"</t>
  </si>
  <si>
    <t>ГБУЗ "Областная больница г.Троицк"</t>
  </si>
  <si>
    <t>ГБУЗ "МЦЛМ"</t>
  </si>
  <si>
    <t>МАУЗ ГКБ № 9</t>
  </si>
  <si>
    <t>ФГБОУ ВО ЮУГМУ Минздрава России</t>
  </si>
  <si>
    <t>ГБУЗ "ОПЦ"</t>
  </si>
  <si>
    <t>'гнойные хирургические (хирургия)</t>
  </si>
  <si>
    <t>'дерматологические (дерматовенерология)</t>
  </si>
  <si>
    <t>ГБУЗ ОКВД № 3</t>
  </si>
  <si>
    <t>'кардиологические (кардиология)</t>
  </si>
  <si>
    <t>'кардиологические для больных с острым инфарктом миокарда (кардиология)</t>
  </si>
  <si>
    <t>'неврологические (неврология)</t>
  </si>
  <si>
    <t>ГБУЗ "Районная больница п.Увельский"</t>
  </si>
  <si>
    <t>'неврологические для больных с острыми нарушениями мозгового кровообращения (неврология)</t>
  </si>
  <si>
    <t>'нейрохирургические (нейрохирургия)</t>
  </si>
  <si>
    <t>'нефрологические (нефрология)</t>
  </si>
  <si>
    <t>'ортопедические (травматология и ортопедия)</t>
  </si>
  <si>
    <t>ООО "Канон"</t>
  </si>
  <si>
    <t>ООО СМТ</t>
  </si>
  <si>
    <t>ООО "Фортуна"</t>
  </si>
  <si>
    <t>'оториноларингологические (оториноларингология)</t>
  </si>
  <si>
    <t>'офтальмологические (офтальмология)</t>
  </si>
  <si>
    <t>'проктологические (колопроктология)</t>
  </si>
  <si>
    <t>'ревматологические (ревматология)</t>
  </si>
  <si>
    <t>'сосудистой хирургии (серд.-сосудистая хирургия)</t>
  </si>
  <si>
    <t>ООО ЦХС</t>
  </si>
  <si>
    <t>ООО МЦ "МЕДЕОР"</t>
  </si>
  <si>
    <t>'токсикологические (токсикология)</t>
  </si>
  <si>
    <t>'торакальной хирургии (торакальная хирургия)</t>
  </si>
  <si>
    <t>'травматологические (травматология и ортопедия)</t>
  </si>
  <si>
    <t>ООО МК "ЭФ ЭМ СИ"</t>
  </si>
  <si>
    <t>'урологические (урология)</t>
  </si>
  <si>
    <t>'хирургические (хирургия)</t>
  </si>
  <si>
    <t>'челюстно-лицевой хирургии (челюстно-лицевая хирургия)</t>
  </si>
  <si>
    <t>'эндокринологические (эндокринология)</t>
  </si>
  <si>
    <t>ГБУЗ "ЧОЦР"</t>
  </si>
  <si>
    <t>'реабилитационные для больных с заболеваниями центральной нервной системы и органов чувств (мед.реабилитация)</t>
  </si>
  <si>
    <t>ООО "Санаторий "Карагайский бор"</t>
  </si>
  <si>
    <t>'реабилитационные соматические (мед.реабилитация)</t>
  </si>
  <si>
    <t>ООО "Курорт "Кисегач"</t>
  </si>
  <si>
    <t>ФГБУЗ МСЧ № 162 ФМБА России (Усть-Катавский ГО)</t>
  </si>
  <si>
    <t>МБУЗ ДГКБ № 8 г. Челябинск</t>
  </si>
  <si>
    <t>10% от 41/12</t>
  </si>
  <si>
    <t>ЧТО ДЕЛАТЬ С ИНФЕКЦИЙЕ В ОКБ № 2????-не ставить +!!!</t>
  </si>
  <si>
    <t>ГБУЗ Областная больница раб.пос. Локомотивный</t>
  </si>
  <si>
    <t>ФКУЗ «МСЧ МВД Российской Федерации по Челябинской области»</t>
  </si>
  <si>
    <t>МУЗ Агаповская ЦРБ Агаповского МР</t>
  </si>
  <si>
    <t>МАУЗ ДГКБ № 1 г. Челябинск</t>
  </si>
  <si>
    <t>МБУЗ ДГКБ № 7 г. Челябинск</t>
  </si>
  <si>
    <r>
      <t xml:space="preserve">снять со всех </t>
    </r>
    <r>
      <rPr>
        <sz val="11"/>
        <color rgb="FFFF0000"/>
        <rFont val="Times New Roman"/>
        <family val="1"/>
        <charset val="204"/>
      </rPr>
      <t xml:space="preserve">обращений </t>
    </r>
    <r>
      <rPr>
        <sz val="11"/>
        <color theme="1"/>
        <rFont val="Times New Roman"/>
        <family val="1"/>
        <charset val="204"/>
      </rPr>
      <t>не 1/12, а 75% от 1/12</t>
    </r>
  </si>
  <si>
    <r>
      <t xml:space="preserve">снять со всех </t>
    </r>
    <r>
      <rPr>
        <sz val="11"/>
        <color rgb="FFFF0000"/>
        <rFont val="Times New Roman"/>
        <family val="1"/>
        <charset val="204"/>
      </rPr>
      <t xml:space="preserve">проф.пос </t>
    </r>
    <r>
      <rPr>
        <sz val="11"/>
        <color theme="1"/>
        <rFont val="Times New Roman"/>
        <family val="1"/>
        <charset val="204"/>
      </rPr>
      <t>не 1/12, а 75% от 1/13</t>
    </r>
    <r>
      <rPr>
        <sz val="11"/>
        <color theme="1"/>
        <rFont val="Calibri"/>
        <family val="2"/>
        <charset val="204"/>
        <scheme val="minor"/>
      </rPr>
      <t/>
    </r>
  </si>
  <si>
    <t>Профиль коек</t>
  </si>
  <si>
    <t>План госпитализаций на 2020 год</t>
  </si>
  <si>
    <t>Уточненнный план на 2020 год</t>
  </si>
  <si>
    <t>1 месяц</t>
  </si>
  <si>
    <t>Дополнительно госпитализаций на COVID 19</t>
  </si>
  <si>
    <t>уменьшение профиля (1/12 или 10% от 1/12)</t>
  </si>
  <si>
    <t>плановая госп-ция пац-в старше 65 лет</t>
  </si>
  <si>
    <t>КОНТРОЛЬ</t>
  </si>
  <si>
    <t>Лица старше 65 лет в % от факта 2019</t>
  </si>
  <si>
    <t>Общий факт 2019</t>
  </si>
  <si>
    <t>ФАКТ по лицам старше 65 лет</t>
  </si>
  <si>
    <t>% старичко в общем факте 2019</t>
  </si>
  <si>
    <t>Итого 'абдоминальной хирургии (хирургия абдоминальная)</t>
  </si>
  <si>
    <t>гастроэнтерологические (гастроэнтерология)</t>
  </si>
  <si>
    <t>Итого 'гастроэнтерологические (гастроэнтерология)</t>
  </si>
  <si>
    <t>Итого ''гематологические (гематология)</t>
  </si>
  <si>
    <t>Итого ''геронтологические (гериатрия)</t>
  </si>
  <si>
    <t>Итого ''гинекологические (акушерство и гинекология)</t>
  </si>
  <si>
    <t>Итого ''гнойные хирургические (хирургия)</t>
  </si>
  <si>
    <t>дерматологические (дерматовенерология)</t>
  </si>
  <si>
    <t>Итого 'дерматологические (дерматовенерология)</t>
  </si>
  <si>
    <t>кардиологические (кардиология)</t>
  </si>
  <si>
    <t>Итого 'кардиологические (кардиология)</t>
  </si>
  <si>
    <t>Итого ''кардиологические для больных с острым инфарктом миокарда (кардиология)</t>
  </si>
  <si>
    <t>Итого ''неврологические (неврология)</t>
  </si>
  <si>
    <t>Итого ''неврологические для больных с острыми нарушениями мозгового кровообращения (неврология)</t>
  </si>
  <si>
    <t>Итого ''нейрохирургические (нейрохирургия)</t>
  </si>
  <si>
    <t>Итого ''нефрологические (нефрология)</t>
  </si>
  <si>
    <t>Итого ''ортопедические (травматология и ортопедия)</t>
  </si>
  <si>
    <t>Итого ''оториноларингологические (оториноларингология)</t>
  </si>
  <si>
    <t>Итого ''офтальмологические (офтальмология)</t>
  </si>
  <si>
    <t>проктологические (колопроктология)</t>
  </si>
  <si>
    <t>Итого 'проктологические (колопроктология)</t>
  </si>
  <si>
    <t>ревматологические (ревматология)</t>
  </si>
  <si>
    <t>Итого 'ревматологические (ревматология)</t>
  </si>
  <si>
    <t>сосудистой хирургии (серд.-сосудистая хирургия)</t>
  </si>
  <si>
    <t>Итого 'сосудистой хирургии (серд.-сосудистая хирургия)</t>
  </si>
  <si>
    <t>токсикологические (токсикология)</t>
  </si>
  <si>
    <t>Итого 'токсикологические (токсикология)</t>
  </si>
  <si>
    <t>торакальной хирургии (торакальная хирургия)</t>
  </si>
  <si>
    <t>Итого 'торакальной хирургии (торакальная хирургия)</t>
  </si>
  <si>
    <t>травматологические (травматология и ортопедия)</t>
  </si>
  <si>
    <t>Итого 'травматологические (травматология и ортопедия)</t>
  </si>
  <si>
    <t>Итого 'урологические (урология)</t>
  </si>
  <si>
    <t>урологические (урология)</t>
  </si>
  <si>
    <t>Итого ''хирургические (хирургия)</t>
  </si>
  <si>
    <t>Итого ''челюстно-лицевой хирургии (челюстно-лицевая хирургия)</t>
  </si>
  <si>
    <t>Итого ''эндокринологические (эндокринология)</t>
  </si>
  <si>
    <t xml:space="preserve">реабилитационные для больных с заболеваниями опорно-двигательного аппарата и периферической нервной системы (мед.реабилитация) </t>
  </si>
  <si>
    <t>Итого 'реабилитационные для больных с заболеваниями опорно-двигательного аппарата и периферической нервной системы (мед.реабилитация) (1/12)</t>
  </si>
  <si>
    <t>реабилитационные для больных с заболеваниями центральной нервной системы и органов чувств (мед.реабилитация)</t>
  </si>
  <si>
    <t>Итого 'реабилитационные для больных с заболеваниями центральной нервной системы и органов чувств (мед.реабилитация) (1/12)</t>
  </si>
  <si>
    <t>ГБУЗ ЦВМиР Вдохновение</t>
  </si>
  <si>
    <t>ГБУЗ ОЦВМиР Огонек</t>
  </si>
  <si>
    <t>Итого 'реабилитационные соматические (мед.реабилитация)</t>
  </si>
  <si>
    <t>реабилитационные соматические (мед.реабилитация)</t>
  </si>
  <si>
    <t>инфекционные (инфекционные болезни)</t>
  </si>
  <si>
    <t>Итого инфекционные (инфекционные болезни)</t>
  </si>
  <si>
    <t>ГБУЗ ЧОКПТД</t>
  </si>
  <si>
    <t>терапевтические (терапия)</t>
  </si>
  <si>
    <t>Итого терапевтические (терапия)</t>
  </si>
  <si>
    <t>пульмонологические (пульмонология)</t>
  </si>
  <si>
    <t>Итого пульмонологические (пульмонология)</t>
  </si>
  <si>
    <t>педиатрические соматические (педиатрия)</t>
  </si>
  <si>
    <t>Итого педиатрические соматические (педиатрия) (10% от 1/12)</t>
  </si>
  <si>
    <t>Наименование медицинской организации</t>
  </si>
  <si>
    <t>прижизненные патологоанатомические исследования ОБМ                                         2 категории сложности</t>
  </si>
  <si>
    <t>прижизненные патологоанатомические исследования              ОБМ                                         5 категории сложности</t>
  </si>
  <si>
    <t>Итого сумма по прижизненным патологоанатомическим исследованиям ОБМ</t>
  </si>
  <si>
    <t>ГБУЗ "ЧОКПТД"</t>
  </si>
  <si>
    <t>№</t>
  </si>
  <si>
    <t>ГБУЗ "ЧОКЦО и ЯМ"</t>
  </si>
  <si>
    <t>НУЗ "ДКБ на ст. Челябинск ОАО "РЖД"</t>
  </si>
  <si>
    <t>ООО МЦ "ЛОТОС"</t>
  </si>
  <si>
    <t>прижизненные патологоанатомические исследования 5 категории сложности с проведением ИГХ исследования с применением до 5 антител</t>
  </si>
  <si>
    <t>ГБУЗ ЧОПАБ</t>
  </si>
  <si>
    <t>ВСЕГО                                  ГБУЗ ЧОПАБ</t>
  </si>
  <si>
    <t>ГБУЗ "ООД №2"</t>
  </si>
  <si>
    <t>в т.ч. для ЦАОП</t>
  </si>
  <si>
    <t>ВСЕГО                                  ГБУЗ "ЧОКЦО и ЯМ"</t>
  </si>
  <si>
    <t>ВСЕГО МУЗ «ГБ № 1 им. Г.И. Дробышева»</t>
  </si>
  <si>
    <t>ВСЕГО ГАУЗ «Городская больница № 3  г. Магнитогорска»</t>
  </si>
  <si>
    <t>ГБУЗ  «Городская больница №1 г. Коркино»</t>
  </si>
  <si>
    <t>МАУЗ ОТКЗ ГКБ №1</t>
  </si>
  <si>
    <t>ГБУЗ «Районная больница г. Касли»</t>
  </si>
  <si>
    <t>КЛИНИКА ЮУГМУ</t>
  </si>
  <si>
    <t xml:space="preserve">ГБ г. Южноуральск </t>
  </si>
  <si>
    <t xml:space="preserve">ГБУЗ "ЧОКБ" </t>
  </si>
  <si>
    <t xml:space="preserve"> ГБУЗ «Городская больница №1 г. Копейск»</t>
  </si>
  <si>
    <t xml:space="preserve"> МБУЗ «Городская клиническая больница № 6»</t>
  </si>
  <si>
    <t>МБУЗ «Городская клиническая больница № 8»</t>
  </si>
  <si>
    <t>Круглосуточный стационар</t>
  </si>
  <si>
    <t>План на 2020 год</t>
  </si>
  <si>
    <t xml:space="preserve">План на 2020 год, сл.леч. </t>
  </si>
  <si>
    <t xml:space="preserve"> Гистологические исследования сверх базовой программе ОМС</t>
  </si>
  <si>
    <t>Дневной стационар</t>
  </si>
  <si>
    <t>Дополнительные методы окраски микропрепаратов, применяемых в целях уточнения диагноза заболевания</t>
  </si>
  <si>
    <t xml:space="preserve">прижизненные патологоанатомические исследования ОБМ                                         3 категории сложности </t>
  </si>
  <si>
    <t xml:space="preserve">прижизненные патологоанатомические исследования ОБМ                                         4 категории сложности </t>
  </si>
  <si>
    <t xml:space="preserve">Итого по прижизненным патологоанатомическим исследованиям ОБМ </t>
  </si>
  <si>
    <t xml:space="preserve">прижизненные патологоанатомические исследования 5 категории сложности с проведением ИГХ исследования с применением более  5 антител </t>
  </si>
  <si>
    <t xml:space="preserve">Итого на проведение дополнительных методов окраски микропрепаратов  </t>
  </si>
  <si>
    <t>Центры амбулаторной онкологической помощи, диагностические исследования</t>
  </si>
  <si>
    <t>№ пп</t>
  </si>
  <si>
    <t>Территория</t>
  </si>
  <si>
    <t>Группа медуслуг</t>
  </si>
  <si>
    <t>Магнитогорск</t>
  </si>
  <si>
    <t>ООО "НовоМед"</t>
  </si>
  <si>
    <t>ЦАОП. Цитол. исследование биоптата</t>
  </si>
  <si>
    <t>ЦАОП. Цитол. исследование мазков с шейки матки</t>
  </si>
  <si>
    <t>ЦАОП. УЗИ брюш.полости и забрюш.пространства</t>
  </si>
  <si>
    <t>ЦАОП. УЗИ малого таза (ТВУЗИ,ТРУЗИ)</t>
  </si>
  <si>
    <t>ЦАОП. УЗИ почек и моч.пузыря</t>
  </si>
  <si>
    <t>Челябинск</t>
  </si>
  <si>
    <t>ИТОГО</t>
  </si>
  <si>
    <t>ИТОГО:</t>
  </si>
  <si>
    <t>Компьютерная томография</t>
  </si>
  <si>
    <t>Факт за 2019 год</t>
  </si>
  <si>
    <t>Расчеты</t>
  </si>
  <si>
    <t>ДБ выполнено за 1 кв (25% плана)</t>
  </si>
  <si>
    <t>отклонение ДБ от факта</t>
  </si>
  <si>
    <t>ООО "ЦСМ "Созвездие"</t>
  </si>
  <si>
    <t>ГАУЗ "ЦОМиД г. Магнитогорск"</t>
  </si>
  <si>
    <t>ООО "Медицина плюс"</t>
  </si>
  <si>
    <t>ФГБУЗ КБ № 71 ФМБА России</t>
  </si>
  <si>
    <t>ФГБУЗ ЦМСЧ № 15 ФМБА России</t>
  </si>
  <si>
    <t>ФГБУЗ МСЧ № 72 ФМБА России</t>
  </si>
  <si>
    <t>ФГБУ "ФЦCCХ" Минздрава России (г.Челябинск)</t>
  </si>
  <si>
    <t>ООО Энлимед</t>
  </si>
  <si>
    <t>МРТ</t>
  </si>
  <si>
    <t>ДБ выполнено за 1 кв</t>
  </si>
  <si>
    <t>ООО "Здоровье"</t>
  </si>
  <si>
    <t>ООО "Эм Эр Ай Клиник"</t>
  </si>
  <si>
    <t>ООО "ЛДЦ МИБС"</t>
  </si>
  <si>
    <t>ООО "ЛДЦ МИБС-Челябинск"</t>
  </si>
  <si>
    <t>ООО МДЦ "Луч"</t>
  </si>
  <si>
    <t>ООО "МРТ-Эксперт Челябинск"</t>
  </si>
  <si>
    <t>ООО "Парк-мед"</t>
  </si>
  <si>
    <t>УЗИ сердечно-сосудистой системы</t>
  </si>
  <si>
    <t>ЛПУ</t>
  </si>
  <si>
    <t>ГБУЗ "Районная больница с.Еткуль"</t>
  </si>
  <si>
    <t>ГБУЗ "ГДБ г. Златоуст"</t>
  </si>
  <si>
    <t>НУЗ "Отделенческая больница на ст. Златоуст ОАО "РЖД"</t>
  </si>
  <si>
    <t>ГБУЗ "Городская больница г. Карабаш"</t>
  </si>
  <si>
    <t>Карталинская горбольница</t>
  </si>
  <si>
    <t>ЧУЗ "РЖД-Медицина" г. Карталы"</t>
  </si>
  <si>
    <t>ГБУЗ "ГДП № 1 г.Копейск"</t>
  </si>
  <si>
    <t>ГБУЗ "Городская больница № 3 г.Копейск"</t>
  </si>
  <si>
    <t>ГБУЗ "Городская больница № 2 г. Коркино"</t>
  </si>
  <si>
    <t>ГБУЗ "Городская детская больница г. Коркино"</t>
  </si>
  <si>
    <t>ГБУЗ "ГДП г. Миасс"</t>
  </si>
  <si>
    <t>ФГБУЗ МСЧ № 162 ФМБА России</t>
  </si>
  <si>
    <t>МАУЗ "ДГКП № 9"</t>
  </si>
  <si>
    <t>МБУЗ "ДГКП № 1"</t>
  </si>
  <si>
    <t>ООО "МЕДУСЛУГИ"</t>
  </si>
  <si>
    <t>ГБУЗ ОПЦ</t>
  </si>
  <si>
    <t>ГБУЗ ЧОВФД</t>
  </si>
  <si>
    <t>ГБУЗ ЧОКЦО и ЯМ</t>
  </si>
  <si>
    <t>Эндоскопические исследования</t>
  </si>
  <si>
    <t>ГБУЗ "Городская больница № 3 г. Коркино"</t>
  </si>
  <si>
    <t>?</t>
  </si>
  <si>
    <t>ГБУЗ ООД № 2</t>
  </si>
  <si>
    <t>ГБУЗ ОБ г. Чебаркуль</t>
  </si>
  <si>
    <t>повтор</t>
  </si>
  <si>
    <t>Гистологические исследования</t>
  </si>
  <si>
    <t>ДБ выполнено за 1 кв.</t>
  </si>
  <si>
    <t>Каслинский р-н</t>
  </si>
  <si>
    <t>Копейск</t>
  </si>
  <si>
    <t>Коркино</t>
  </si>
  <si>
    <t>Озерск</t>
  </si>
  <si>
    <t>Снежинск</t>
  </si>
  <si>
    <t>Трехгорный</t>
  </si>
  <si>
    <t>Усть-Катав</t>
  </si>
  <si>
    <t>Челябинская область</t>
  </si>
  <si>
    <t>НУЗ ДКБ на ст. Челябинск ОАО "РЖД"</t>
  </si>
  <si>
    <t/>
  </si>
  <si>
    <t>ГБУЗ "Городская больница г. Карабаш</t>
  </si>
  <si>
    <t>Профосмотры детей (комплексные посещения)</t>
  </si>
  <si>
    <t>№ 
п/п</t>
  </si>
  <si>
    <t>Диспансеризация и профилактические осмотры взрослого населения (комплексные посещения)</t>
  </si>
  <si>
    <t>Диспансеризация  1 этап на 2020 год</t>
  </si>
  <si>
    <t>Профилактические осмотры взрослого населения на 2020 год</t>
  </si>
  <si>
    <t>в т.ч. ВОВ</t>
  </si>
  <si>
    <t>ГБУЗ "Районная больница с. Агаповка"</t>
  </si>
  <si>
    <t xml:space="preserve">ГБУЗ "Районная больница с.Аргаяш" </t>
  </si>
  <si>
    <t xml:space="preserve">ГБУЗ "Районная больница г.Аша" </t>
  </si>
  <si>
    <t>ГБУЗ "Районная больница п.Бреды"</t>
  </si>
  <si>
    <t>ГБУЗ  "Районная больница г.Верхнеуральск"</t>
  </si>
  <si>
    <t>ГБУЗ  "Городская больница г.Верхний Уфалей"</t>
  </si>
  <si>
    <t>ГБУЗ "Городская больница № 1 г.Еманжелинск"</t>
  </si>
  <si>
    <t>ГБУЗ  "Городская больница г.Златоуст"</t>
  </si>
  <si>
    <t>НУЗ  "Отделенческая больница на станции Златоуст открытого акционерного общества "Российские железные дороги"</t>
  </si>
  <si>
    <t>ГБУЗ  "Городская больница г.Карабаш"</t>
  </si>
  <si>
    <t>МУЗ "Карталинская городская больница"</t>
  </si>
  <si>
    <t>НУЗ  "Узловая больница на станции Карталы открытого 
акционерного общества "Российские железные дороги"</t>
  </si>
  <si>
    <t>ГБУЗ  "Районная больница г.Катав-Ивановск"</t>
  </si>
  <si>
    <t>ГБУЗ  "Районная больница с.Кизильское"</t>
  </si>
  <si>
    <t>ГБУЗ  "Городская больница № 1 г.Копейск"</t>
  </si>
  <si>
    <t>ГБУЗ  "Городская больница № 3 г.Копейск"</t>
  </si>
  <si>
    <t>ГБУЗ  "Городская больница №1 г.Коркино"</t>
  </si>
  <si>
    <t>ГБУЗ  "Городская больница № 2 г.Коркино"</t>
  </si>
  <si>
    <t>ГБУЗ  "Городская больница № 3 г.Коркино"</t>
  </si>
  <si>
    <t>МУ  "Красноармейская центральная районная больница"</t>
  </si>
  <si>
    <t>ГБУЗ  "Районная больница с.Кунашак"</t>
  </si>
  <si>
    <t>ГБУЗ  "Районная больница г.Куса"</t>
  </si>
  <si>
    <t>ГБУЗ  "Городская больница им. А.П. Силаева г.Кыштым"</t>
  </si>
  <si>
    <t>ГБУЗ  "Областная больница" рабочего поселка Локомотивный</t>
  </si>
  <si>
    <t>ГАУЗ  "Городская больница № 1 им. Г.И. Дробышева г.Магнитогорск"</t>
  </si>
  <si>
    <t>ГАУЗ  "Городская больница № 2 г. Магнитогорск"</t>
  </si>
  <si>
    <t>ГАУЗ  "Городская больница № 3 г.Магнитогорск"</t>
  </si>
  <si>
    <t>ГБУЗ  "Городская больница № 1 имени Г.К. Маврицкого г.Миасс"</t>
  </si>
  <si>
    <t>ГБУЗ  "Городская больница № 2 г.Миасс"</t>
  </si>
  <si>
    <t>ГБУЗ  "Городская больница № 3 г.Миасс"</t>
  </si>
  <si>
    <t>ГБУЗ  "Районная больница с.Фершампенуаз"</t>
  </si>
  <si>
    <t>ГБУЗ  "Районная больница г.Нязепетровск"</t>
  </si>
  <si>
    <t>ФГБУЗ  "Клиническая больница № 71 
Федерального медико-биологического агентства"</t>
  </si>
  <si>
    <t>МУЗ  "Октябрьская центральная районная больница"</t>
  </si>
  <si>
    <t>ГБУЗ  "Городская больница г.Пласт"</t>
  </si>
  <si>
    <t xml:space="preserve">ГБУЗ  "Районная больница г.Сатка" </t>
  </si>
  <si>
    <t>ФГБУЗ  "Центральная медико-санитарная часть № 15 Федерального медико-биологического агентства"</t>
  </si>
  <si>
    <t>ГБУЗ  "Районная больница с. Долгодеревенское"</t>
  </si>
  <si>
    <t>ФГБУЗ   "Медико-санитарная часть № 72
Федерального медико-биологического агентства"</t>
  </si>
  <si>
    <t>ГБУЗ  "Областная больница г.Троицк"</t>
  </si>
  <si>
    <t>ГБУЗ  "Районная больница п.Увельский"</t>
  </si>
  <si>
    <t>ГБУЗ   "Районная больница с.Уйское"</t>
  </si>
  <si>
    <t>ФГБУЗ  "Медико-санитарная часть № 162
Федерального медико-биологического агентства"</t>
  </si>
  <si>
    <t>ГБУЗ  "Областная больница г.Чебаркуль"</t>
  </si>
  <si>
    <t xml:space="preserve">ГБУЗ  "Районная больница с.Чесма" </t>
  </si>
  <si>
    <t>ГБУЗ  "Городская больница г.Южноуральск"</t>
  </si>
  <si>
    <t>ГБУЗ  "Областная клиническая больница № 2"</t>
  </si>
  <si>
    <t>ГБУЗ  "Областная клиническая больница № 3"</t>
  </si>
  <si>
    <t>ГБУЗ  "Челябинский областной клинический терапевтический 
госпиталь для ветеранов войн"</t>
  </si>
  <si>
    <t xml:space="preserve">МАУЗ   Городская клиническая больница № 11 </t>
  </si>
  <si>
    <t>МБУЗ  "Городская клиническая больница № 2"</t>
  </si>
  <si>
    <t>МБУЗ   Городская клиническая больница № 6 (с учетом ГКП № 7)</t>
  </si>
  <si>
    <t>МАУЗ  Городская клиническая больница № 9</t>
  </si>
  <si>
    <t>МБУЗ  "Городская клиническая поликлиника № 8"</t>
  </si>
  <si>
    <t xml:space="preserve">МАУЗ  Ордена Знак Почета Городская клиническая больница № 8  </t>
  </si>
  <si>
    <t>МАУЗ  Ордена Трудового Красного Знамени городская клиническая больница № 1</t>
  </si>
  <si>
    <t>МБУЗ  Городская клиническая больница № 5</t>
  </si>
  <si>
    <t>МБУЗ  Городская клиническая поликлиника № 5</t>
  </si>
  <si>
    <t>НУЗ   "Дорожная клиническая больница на станции Челябинск 
открытого акционерного общества "Российские железные дороги"</t>
  </si>
  <si>
    <t>ООО  "Полимедика Челябинск"</t>
  </si>
  <si>
    <t>Изменения в распределении объемов медицинской помощи между медицинскими организациями на 2020 год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</si>
  <si>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21.04.2020 № 7</t>
  </si>
  <si>
    <t>ГБУЗ ГДБ г.Златоуст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</si>
</sst>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р_."/>
    <numFmt numFmtId="166" formatCode="000000"/>
    <numFmt numFmtId="167" formatCode="#,##0.0"/>
    <numFmt numFmtId="168" formatCode="_-* #,##0\ _₽_-;\-* #,##0\ _₽_-;_-* &quot;-&quot;??\ _₽_-;_-@_-"/>
    <numFmt numFmtId="169" formatCode="#,##0.00000000000000"/>
  </numFmts>
  <fonts count="8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indexed="63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charset val="204"/>
    </font>
    <font>
      <sz val="10"/>
      <name val="Tahoma"/>
      <family val="2"/>
      <charset val="204"/>
    </font>
    <font>
      <sz val="10"/>
      <name val="Arial"/>
      <family val="2"/>
    </font>
    <font>
      <sz val="10"/>
      <name val="Arial Cyr"/>
    </font>
    <font>
      <sz val="12"/>
      <color indexed="8"/>
      <name val="Times New Roman"/>
      <family val="1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2"/>
      <color indexed="8"/>
      <name val="Times New Roman"/>
      <family val="1"/>
    </font>
    <font>
      <u/>
      <sz val="11"/>
      <color indexed="12"/>
      <name val="Calibri"/>
      <family val="2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i/>
      <sz val="11"/>
      <color rgb="FF7F7F7F"/>
      <name val="Calibri"/>
      <family val="2"/>
    </font>
    <font>
      <sz val="11"/>
      <color rgb="FFFA7D00"/>
      <name val="Calibri"/>
      <family val="2"/>
    </font>
    <font>
      <sz val="11"/>
      <color rgb="FFFF0000"/>
      <name val="Calibri"/>
      <family val="2"/>
    </font>
    <font>
      <sz val="11"/>
      <color rgb="FF006100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Calibri"/>
      <family val="2"/>
      <charset val="204"/>
    </font>
    <font>
      <b/>
      <u/>
      <sz val="11"/>
      <name val="Times New Roman"/>
      <family val="1"/>
      <charset val="204"/>
    </font>
    <font>
      <sz val="8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27">
    <xf numFmtId="0" fontId="0" fillId="0" borderId="0"/>
    <xf numFmtId="0" fontId="11" fillId="11" borderId="0"/>
    <xf numFmtId="0" fontId="11" fillId="11" borderId="0"/>
    <xf numFmtId="0" fontId="11" fillId="11" borderId="0"/>
    <xf numFmtId="0" fontId="11" fillId="11" borderId="0"/>
    <xf numFmtId="0" fontId="11" fillId="11" borderId="0"/>
    <xf numFmtId="0" fontId="11" fillId="0" borderId="0"/>
    <xf numFmtId="0" fontId="11" fillId="11" borderId="0"/>
    <xf numFmtId="0" fontId="11" fillId="0" borderId="0"/>
    <xf numFmtId="0" fontId="11" fillId="11" borderId="0"/>
    <xf numFmtId="0" fontId="11" fillId="11" borderId="0"/>
    <xf numFmtId="0" fontId="11" fillId="0" borderId="0"/>
    <xf numFmtId="0" fontId="11" fillId="0" borderId="0"/>
    <xf numFmtId="0" fontId="11" fillId="11" borderId="0"/>
    <xf numFmtId="0" fontId="11" fillId="0" borderId="0"/>
    <xf numFmtId="0" fontId="11" fillId="0" borderId="0"/>
    <xf numFmtId="0" fontId="11" fillId="11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1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1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1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1" borderId="0"/>
    <xf numFmtId="0" fontId="11" fillId="0" borderId="0"/>
    <xf numFmtId="0" fontId="11" fillId="13" borderId="0"/>
    <xf numFmtId="0" fontId="11" fillId="13" borderId="0"/>
    <xf numFmtId="0" fontId="11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3" borderId="0"/>
    <xf numFmtId="0" fontId="11" fillId="13" borderId="0"/>
    <xf numFmtId="0" fontId="11" fillId="14" borderId="0"/>
    <xf numFmtId="0" fontId="11" fillId="14" borderId="0"/>
    <xf numFmtId="0" fontId="11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11" fillId="14" borderId="0"/>
    <xf numFmtId="0" fontId="11" fillId="16" borderId="0"/>
    <xf numFmtId="0" fontId="11" fillId="16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6" borderId="0"/>
    <xf numFmtId="0" fontId="11" fillId="16" borderId="0"/>
    <xf numFmtId="0" fontId="11" fillId="10" borderId="0"/>
    <xf numFmtId="0" fontId="11" fillId="1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0" borderId="0"/>
    <xf numFmtId="0" fontId="11" fillId="10" borderId="0"/>
    <xf numFmtId="0" fontId="11" fillId="12" borderId="0"/>
    <xf numFmtId="0" fontId="11" fillId="1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/>
    <xf numFmtId="0" fontId="11" fillId="12" borderId="0"/>
    <xf numFmtId="0" fontId="11" fillId="17" borderId="0"/>
    <xf numFmtId="0" fontId="11" fillId="17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7" borderId="0"/>
    <xf numFmtId="0" fontId="11" fillId="17" borderId="0"/>
    <xf numFmtId="0" fontId="11" fillId="18" borderId="0"/>
    <xf numFmtId="0" fontId="11" fillId="18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8" borderId="0"/>
    <xf numFmtId="0" fontId="11" fillId="18" borderId="0"/>
    <xf numFmtId="0" fontId="11" fillId="19" borderId="0"/>
    <xf numFmtId="0" fontId="11" fillId="19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9" borderId="0"/>
    <xf numFmtId="0" fontId="11" fillId="19" borderId="0"/>
    <xf numFmtId="0" fontId="11" fillId="16" borderId="0"/>
    <xf numFmtId="0" fontId="11" fillId="16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6" borderId="0"/>
    <xf numFmtId="0" fontId="11" fillId="16" borderId="0"/>
    <xf numFmtId="0" fontId="11" fillId="17" borderId="0"/>
    <xf numFmtId="0" fontId="11" fillId="17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7" borderId="0"/>
    <xf numFmtId="0" fontId="11" fillId="17" borderId="0"/>
    <xf numFmtId="0" fontId="11" fillId="21" borderId="0"/>
    <xf numFmtId="0" fontId="11" fillId="21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1" borderId="0"/>
    <xf numFmtId="0" fontId="11" fillId="21" borderId="0"/>
    <xf numFmtId="0" fontId="19" fillId="22" borderId="0"/>
    <xf numFmtId="0" fontId="19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2" borderId="0"/>
    <xf numFmtId="0" fontId="19" fillId="22" borderId="0"/>
    <xf numFmtId="0" fontId="19" fillId="18" borderId="0"/>
    <xf numFmtId="0" fontId="19" fillId="18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18" borderId="0"/>
    <xf numFmtId="0" fontId="19" fillId="18" borderId="0"/>
    <xf numFmtId="0" fontId="19" fillId="19" borderId="0"/>
    <xf numFmtId="0" fontId="19" fillId="19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19" borderId="0"/>
    <xf numFmtId="0" fontId="19" fillId="19" borderId="0"/>
    <xf numFmtId="0" fontId="19" fillId="24" borderId="0"/>
    <xf numFmtId="0" fontId="19" fillId="2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4" borderId="0"/>
    <xf numFmtId="0" fontId="19" fillId="24" borderId="0"/>
    <xf numFmtId="0" fontId="19" fillId="25" borderId="0"/>
    <xf numFmtId="0" fontId="19" fillId="25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5" borderId="0"/>
    <xf numFmtId="0" fontId="19" fillId="25" borderId="0"/>
    <xf numFmtId="0" fontId="19" fillId="27" borderId="0"/>
    <xf numFmtId="0" fontId="19" fillId="27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7" borderId="0"/>
    <xf numFmtId="0" fontId="19" fillId="27" borderId="0"/>
    <xf numFmtId="0" fontId="14" fillId="0" borderId="6">
      <alignment vertical="center" wrapText="1"/>
    </xf>
    <xf numFmtId="0" fontId="14" fillId="0" borderId="6">
      <alignment vertical="center" wrapTex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9" fillId="28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8" borderId="0"/>
    <xf numFmtId="0" fontId="19" fillId="3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30" borderId="0"/>
    <xf numFmtId="0" fontId="19" fillId="26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6" borderId="0"/>
    <xf numFmtId="0" fontId="19" fillId="2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4" borderId="0"/>
    <xf numFmtId="0" fontId="19" fillId="25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5" borderId="0"/>
    <xf numFmtId="0" fontId="19" fillId="29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29" borderId="0"/>
    <xf numFmtId="0" fontId="20" fillId="12" borderId="7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3" fillId="5" borderId="1"/>
    <xf numFmtId="0" fontId="8" fillId="23" borderId="8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6" borderId="2"/>
    <xf numFmtId="0" fontId="21" fillId="23" borderId="7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5" fillId="6" borderId="1"/>
    <xf numFmtId="0" fontId="11" fillId="0" borderId="0">
      <alignment vertical="top"/>
      <protection locked="0"/>
    </xf>
    <xf numFmtId="0" fontId="34" fillId="0" borderId="0">
      <alignment vertical="top"/>
      <protection locked="0"/>
    </xf>
    <xf numFmtId="0" fontId="11" fillId="0" borderId="0">
      <alignment vertical="top"/>
      <protection locked="0"/>
    </xf>
    <xf numFmtId="0" fontId="11" fillId="0" borderId="0">
      <alignment vertical="top"/>
      <protection locked="0"/>
    </xf>
    <xf numFmtId="0" fontId="11" fillId="0" borderId="0">
      <alignment vertical="top"/>
      <protection locked="0"/>
    </xf>
    <xf numFmtId="0" fontId="22" fillId="0" borderId="9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9"/>
    <xf numFmtId="0" fontId="23" fillId="0" borderId="1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10"/>
    <xf numFmtId="0" fontId="24" fillId="0" borderId="11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11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2" fillId="0" borderId="12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12"/>
    <xf numFmtId="0" fontId="25" fillId="31" borderId="13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7" borderId="4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0" fontId="27" fillId="2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6" fillId="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3" fillId="0" borderId="0"/>
    <xf numFmtId="0" fontId="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35" fillId="0" borderId="0"/>
    <xf numFmtId="0" fontId="11" fillId="0" borderId="0"/>
    <xf numFmtId="0" fontId="35" fillId="0" borderId="0"/>
    <xf numFmtId="0" fontId="3" fillId="0" borderId="0"/>
    <xf numFmtId="0" fontId="11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11" fillId="0" borderId="0"/>
    <xf numFmtId="0" fontId="35" fillId="0" borderId="0"/>
    <xf numFmtId="0" fontId="11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28" fillId="13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3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8" fillId="0" borderId="0"/>
    <xf numFmtId="0" fontId="11" fillId="0" borderId="0"/>
    <xf numFmtId="0" fontId="11" fillId="0" borderId="0"/>
    <xf numFmtId="0" fontId="11" fillId="8" borderId="5"/>
    <xf numFmtId="0" fontId="11" fillId="15" borderId="14"/>
    <xf numFmtId="0" fontId="11" fillId="15" borderId="14"/>
    <xf numFmtId="0" fontId="11" fillId="0" borderId="0"/>
    <xf numFmtId="0" fontId="33" fillId="0" borderId="0"/>
    <xf numFmtId="0" fontId="33" fillId="0" borderId="0"/>
    <xf numFmtId="0" fontId="11" fillId="0" borderId="0"/>
    <xf numFmtId="0" fontId="33" fillId="0" borderId="0"/>
    <xf numFmtId="0" fontId="33" fillId="0" borderId="0"/>
    <xf numFmtId="0" fontId="16" fillId="15" borderId="14"/>
    <xf numFmtId="0" fontId="16" fillId="0" borderId="0"/>
    <xf numFmtId="0" fontId="17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15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3"/>
    <xf numFmtId="0" fontId="3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43" fontId="11" fillId="0" borderId="0"/>
    <xf numFmtId="0" fontId="11" fillId="0" borderId="0"/>
    <xf numFmtId="0" fontId="11" fillId="0" borderId="0"/>
    <xf numFmtId="0" fontId="11" fillId="0" borderId="0"/>
    <xf numFmtId="0" fontId="32" fillId="14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1" fillId="2" borderId="0"/>
    <xf numFmtId="0" fontId="13" fillId="0" borderId="0"/>
    <xf numFmtId="0" fontId="13" fillId="0" borderId="0"/>
    <xf numFmtId="0" fontId="13" fillId="0" borderId="0"/>
    <xf numFmtId="164" fontId="3" fillId="0" borderId="0" applyFont="0" applyFill="0" applyBorder="0" applyAlignment="0" applyProtection="0"/>
    <xf numFmtId="0" fontId="72" fillId="0" borderId="0"/>
  </cellStyleXfs>
  <cellXfs count="650">
    <xf numFmtId="0" fontId="0" fillId="0" borderId="0" xfId="0"/>
    <xf numFmtId="0" fontId="0" fillId="0" borderId="0" xfId="0"/>
    <xf numFmtId="3" fontId="6" fillId="0" borderId="6" xfId="0" applyNumberFormat="1" applyFont="1" applyBorder="1" applyAlignment="1">
      <alignment horizontal="center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9" borderId="6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49" fontId="5" fillId="9" borderId="6" xfId="0" applyNumberFormat="1" applyFont="1" applyFill="1" applyBorder="1" applyAlignment="1" applyProtection="1">
      <alignment horizontal="left" vertical="center" wrapText="1"/>
    </xf>
    <xf numFmtId="0" fontId="6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10" fillId="0" borderId="6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3" fontId="10" fillId="0" borderId="25" xfId="0" applyNumberFormat="1" applyFont="1" applyFill="1" applyBorder="1" applyAlignment="1">
      <alignment horizontal="center" vertical="center" wrapText="1"/>
    </xf>
    <xf numFmtId="3" fontId="38" fillId="0" borderId="26" xfId="0" applyNumberFormat="1" applyFont="1" applyFill="1" applyBorder="1" applyAlignment="1" applyProtection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3" fontId="4" fillId="0" borderId="31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5" fillId="0" borderId="33" xfId="0" applyNumberFormat="1" applyFont="1" applyFill="1" applyBorder="1" applyAlignment="1" applyProtection="1">
      <alignment horizontal="center" vertical="center" wrapText="1"/>
    </xf>
    <xf numFmtId="3" fontId="6" fillId="0" borderId="34" xfId="0" applyNumberFormat="1" applyFont="1" applyFill="1" applyBorder="1" applyAlignment="1">
      <alignment horizontal="center" vertical="center"/>
    </xf>
    <xf numFmtId="3" fontId="6" fillId="0" borderId="28" xfId="0" applyNumberFormat="1" applyFont="1" applyFill="1" applyBorder="1" applyAlignment="1">
      <alignment horizontal="center" vertical="center"/>
    </xf>
    <xf numFmtId="3" fontId="6" fillId="0" borderId="35" xfId="0" applyNumberFormat="1" applyFont="1" applyFill="1" applyBorder="1" applyAlignment="1">
      <alignment horizontal="center" vertical="center"/>
    </xf>
    <xf numFmtId="3" fontId="9" fillId="0" borderId="29" xfId="0" applyNumberFormat="1" applyFont="1" applyFill="1" applyBorder="1" applyAlignment="1">
      <alignment horizontal="center" vertical="center"/>
    </xf>
    <xf numFmtId="3" fontId="9" fillId="0" borderId="31" xfId="0" applyNumberFormat="1" applyFont="1" applyFill="1" applyBorder="1" applyAlignment="1">
      <alignment horizontal="center" vertical="center"/>
    </xf>
    <xf numFmtId="3" fontId="9" fillId="0" borderId="26" xfId="0" applyNumberFormat="1" applyFont="1" applyFill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3" fontId="6" fillId="0" borderId="30" xfId="0" applyNumberFormat="1" applyFont="1" applyFill="1" applyBorder="1" applyAlignment="1">
      <alignment horizontal="center" vertical="center"/>
    </xf>
    <xf numFmtId="3" fontId="6" fillId="0" borderId="36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5" fillId="0" borderId="29" xfId="0" applyNumberFormat="1" applyFont="1" applyFill="1" applyBorder="1" applyAlignment="1" applyProtection="1">
      <alignment horizontal="left" vertical="center" wrapText="1"/>
    </xf>
    <xf numFmtId="3" fontId="5" fillId="0" borderId="26" xfId="0" applyNumberFormat="1" applyFont="1" applyFill="1" applyBorder="1" applyAlignment="1" applyProtection="1">
      <alignment horizontal="left" vertical="center" wrapText="1"/>
    </xf>
    <xf numFmtId="3" fontId="5" fillId="0" borderId="38" xfId="0" applyNumberFormat="1" applyFont="1" applyFill="1" applyBorder="1" applyAlignment="1" applyProtection="1">
      <alignment horizontal="left" vertical="center" wrapText="1"/>
    </xf>
    <xf numFmtId="3" fontId="5" fillId="0" borderId="39" xfId="0" applyNumberFormat="1" applyFont="1" applyFill="1" applyBorder="1" applyAlignment="1" applyProtection="1">
      <alignment horizontal="left" vertical="center" wrapText="1"/>
    </xf>
    <xf numFmtId="3" fontId="5" fillId="0" borderId="26" xfId="0" quotePrefix="1" applyNumberFormat="1" applyFont="1" applyFill="1" applyBorder="1" applyAlignment="1" applyProtection="1">
      <alignment horizontal="left" vertical="center" wrapText="1"/>
    </xf>
    <xf numFmtId="3" fontId="4" fillId="0" borderId="26" xfId="0" applyNumberFormat="1" applyFont="1" applyFill="1" applyBorder="1" applyAlignment="1">
      <alignment vertical="center" wrapText="1"/>
    </xf>
    <xf numFmtId="3" fontId="9" fillId="0" borderId="26" xfId="0" applyNumberFormat="1" applyFont="1" applyFill="1" applyBorder="1" applyAlignment="1" applyProtection="1">
      <alignment horizontal="left" vertical="center" wrapText="1"/>
    </xf>
    <xf numFmtId="3" fontId="9" fillId="0" borderId="26" xfId="0" applyNumberFormat="1" applyFont="1" applyFill="1" applyBorder="1" applyAlignment="1">
      <alignment vertical="center" wrapText="1"/>
    </xf>
    <xf numFmtId="3" fontId="10" fillId="0" borderId="27" xfId="0" applyNumberFormat="1" applyFont="1" applyFill="1" applyBorder="1" applyAlignment="1">
      <alignment vertical="center" wrapText="1"/>
    </xf>
    <xf numFmtId="0" fontId="40" fillId="0" borderId="0" xfId="0" applyFont="1" applyAlignment="1">
      <alignment vertical="center"/>
    </xf>
    <xf numFmtId="3" fontId="6" fillId="0" borderId="6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0" xfId="0"/>
    <xf numFmtId="49" fontId="39" fillId="0" borderId="6" xfId="0" applyNumberFormat="1" applyFont="1" applyFill="1" applyBorder="1" applyAlignment="1" applyProtection="1">
      <alignment horizontal="left" vertical="center" wrapText="1" readingOrder="1"/>
    </xf>
    <xf numFmtId="3" fontId="40" fillId="0" borderId="6" xfId="0" applyNumberFormat="1" applyFont="1" applyFill="1" applyBorder="1" applyAlignment="1">
      <alignment horizontal="center" vertical="center" wrapText="1" readingOrder="1"/>
    </xf>
    <xf numFmtId="3" fontId="40" fillId="0" borderId="6" xfId="0" applyNumberFormat="1" applyFont="1" applyFill="1" applyBorder="1" applyAlignment="1">
      <alignment horizontal="center" vertical="center" readingOrder="1"/>
    </xf>
    <xf numFmtId="0" fontId="40" fillId="0" borderId="0" xfId="0" applyFont="1"/>
    <xf numFmtId="0" fontId="40" fillId="0" borderId="6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horizontal="center"/>
    </xf>
    <xf numFmtId="0" fontId="40" fillId="0" borderId="6" xfId="0" applyFont="1" applyBorder="1" applyAlignment="1">
      <alignment horizontal="center"/>
    </xf>
    <xf numFmtId="0" fontId="40" fillId="0" borderId="6" xfId="0" applyFont="1" applyBorder="1" applyAlignment="1">
      <alignment horizontal="center" vertical="center"/>
    </xf>
    <xf numFmtId="3" fontId="40" fillId="0" borderId="6" xfId="0" applyNumberFormat="1" applyFont="1" applyFill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0" fontId="41" fillId="0" borderId="6" xfId="0" applyFont="1" applyFill="1" applyBorder="1" applyAlignment="1">
      <alignment horizontal="left"/>
    </xf>
    <xf numFmtId="3" fontId="41" fillId="0" borderId="6" xfId="0" applyNumberFormat="1" applyFont="1" applyFill="1" applyBorder="1" applyAlignment="1">
      <alignment horizontal="center"/>
    </xf>
    <xf numFmtId="3" fontId="41" fillId="0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Border="1" applyAlignment="1">
      <alignment horizontal="center"/>
    </xf>
    <xf numFmtId="3" fontId="40" fillId="0" borderId="6" xfId="0" applyNumberFormat="1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56" fillId="0" borderId="0" xfId="714" applyFont="1" applyAlignment="1">
      <alignment horizontal="center" vertical="center" wrapText="1"/>
    </xf>
    <xf numFmtId="0" fontId="56" fillId="32" borderId="6" xfId="714" applyNumberFormat="1" applyFont="1" applyFill="1" applyBorder="1" applyAlignment="1" applyProtection="1">
      <alignment horizontal="left" vertical="center" wrapText="1"/>
    </xf>
    <xf numFmtId="0" fontId="56" fillId="0" borderId="0" xfId="714" applyFont="1" applyFill="1" applyAlignment="1">
      <alignment horizontal="center" vertical="center" wrapText="1"/>
    </xf>
    <xf numFmtId="0" fontId="56" fillId="0" borderId="6" xfId="714" applyNumberFormat="1" applyFont="1" applyFill="1" applyBorder="1" applyAlignment="1" applyProtection="1">
      <alignment horizontal="left" vertical="center" wrapText="1"/>
    </xf>
    <xf numFmtId="49" fontId="56" fillId="32" borderId="26" xfId="714" applyNumberFormat="1" applyFont="1" applyFill="1" applyBorder="1" applyAlignment="1" applyProtection="1">
      <alignment horizontal="center" vertical="center" wrapText="1"/>
    </xf>
    <xf numFmtId="49" fontId="56" fillId="0" borderId="26" xfId="714" applyNumberFormat="1" applyFont="1" applyFill="1" applyBorder="1" applyAlignment="1" applyProtection="1">
      <alignment horizontal="center" vertical="center" wrapText="1"/>
    </xf>
    <xf numFmtId="0" fontId="57" fillId="0" borderId="28" xfId="714" applyFont="1" applyFill="1" applyBorder="1" applyAlignment="1">
      <alignment vertical="center" wrapText="1"/>
    </xf>
    <xf numFmtId="0" fontId="56" fillId="0" borderId="6" xfId="668" quotePrefix="1" applyFont="1" applyBorder="1" applyAlignment="1">
      <alignment vertical="center" wrapText="1"/>
    </xf>
    <xf numFmtId="0" fontId="52" fillId="0" borderId="0" xfId="714" applyFont="1" applyFill="1" applyAlignment="1">
      <alignment horizontal="center" vertical="center"/>
    </xf>
    <xf numFmtId="0" fontId="52" fillId="0" borderId="0" xfId="714" applyFont="1" applyAlignment="1">
      <alignment vertical="center"/>
    </xf>
    <xf numFmtId="0" fontId="56" fillId="0" borderId="6" xfId="714" applyFont="1" applyBorder="1" applyAlignment="1">
      <alignment vertical="center" wrapText="1"/>
    </xf>
    <xf numFmtId="0" fontId="56" fillId="32" borderId="29" xfId="714" applyNumberFormat="1" applyFont="1" applyFill="1" applyBorder="1" applyAlignment="1" applyProtection="1">
      <alignment horizontal="center" vertical="center" wrapText="1"/>
    </xf>
    <xf numFmtId="0" fontId="56" fillId="32" borderId="17" xfId="714" applyNumberFormat="1" applyFont="1" applyFill="1" applyBorder="1" applyAlignment="1" applyProtection="1">
      <alignment horizontal="left" vertical="center" wrapText="1"/>
    </xf>
    <xf numFmtId="0" fontId="52" fillId="0" borderId="18" xfId="714" applyFont="1" applyFill="1" applyBorder="1" applyAlignment="1">
      <alignment horizontal="center" vertical="center" wrapText="1"/>
    </xf>
    <xf numFmtId="0" fontId="40" fillId="32" borderId="17" xfId="714" applyNumberFormat="1" applyFont="1" applyFill="1" applyBorder="1" applyAlignment="1" applyProtection="1">
      <alignment horizontal="left" vertical="center" wrapText="1"/>
    </xf>
    <xf numFmtId="3" fontId="40" fillId="0" borderId="17" xfId="714" applyNumberFormat="1" applyFont="1" applyFill="1" applyBorder="1" applyAlignment="1">
      <alignment horizontal="center" vertical="center"/>
    </xf>
    <xf numFmtId="0" fontId="36" fillId="0" borderId="17" xfId="714" applyFont="1" applyFill="1" applyBorder="1" applyAlignment="1">
      <alignment horizontal="center" vertical="center"/>
    </xf>
    <xf numFmtId="0" fontId="40" fillId="32" borderId="6" xfId="714" applyNumberFormat="1" applyFont="1" applyFill="1" applyBorder="1" applyAlignment="1" applyProtection="1">
      <alignment horizontal="left" vertical="center" wrapText="1"/>
    </xf>
    <xf numFmtId="3" fontId="40" fillId="0" borderId="6" xfId="714" applyNumberFormat="1" applyFont="1" applyFill="1" applyBorder="1" applyAlignment="1">
      <alignment horizontal="center" vertical="center"/>
    </xf>
    <xf numFmtId="0" fontId="36" fillId="0" borderId="6" xfId="714" applyFont="1" applyFill="1" applyBorder="1" applyAlignment="1">
      <alignment horizontal="center" vertical="center"/>
    </xf>
    <xf numFmtId="0" fontId="61" fillId="0" borderId="6" xfId="714" applyFont="1" applyFill="1" applyBorder="1" applyAlignment="1">
      <alignment horizontal="center" vertical="center" wrapText="1"/>
    </xf>
    <xf numFmtId="165" fontId="40" fillId="32" borderId="6" xfId="621" applyNumberFormat="1" applyFont="1" applyFill="1" applyBorder="1" applyAlignment="1" applyProtection="1">
      <alignment horizontal="center" vertical="center" wrapText="1"/>
    </xf>
    <xf numFmtId="165" fontId="40" fillId="32" borderId="6" xfId="622" applyNumberFormat="1" applyFont="1" applyFill="1" applyBorder="1" applyAlignment="1" applyProtection="1">
      <alignment horizontal="center" vertical="center" wrapText="1"/>
    </xf>
    <xf numFmtId="0" fontId="40" fillId="32" borderId="6" xfId="714" applyNumberFormat="1" applyFont="1" applyFill="1" applyBorder="1" applyAlignment="1" applyProtection="1">
      <alignment horizontal="center" vertical="center" wrapText="1"/>
    </xf>
    <xf numFmtId="165" fontId="40" fillId="32" borderId="6" xfId="623" applyNumberFormat="1" applyFont="1" applyFill="1" applyBorder="1" applyAlignment="1" applyProtection="1">
      <alignment horizontal="center" vertical="center" wrapText="1"/>
    </xf>
    <xf numFmtId="165" fontId="40" fillId="0" borderId="6" xfId="623" applyNumberFormat="1" applyFont="1" applyFill="1" applyBorder="1" applyAlignment="1" applyProtection="1">
      <alignment horizontal="center" vertical="center" wrapText="1"/>
    </xf>
    <xf numFmtId="165" fontId="40" fillId="32" borderId="6" xfId="624" applyNumberFormat="1" applyFont="1" applyFill="1" applyBorder="1" applyAlignment="1" applyProtection="1">
      <alignment horizontal="center" vertical="center" wrapText="1"/>
    </xf>
    <xf numFmtId="165" fontId="40" fillId="32" borderId="17" xfId="625" applyNumberFormat="1" applyFont="1" applyFill="1" applyBorder="1" applyAlignment="1" applyProtection="1">
      <alignment horizontal="center" vertical="center" wrapText="1"/>
    </xf>
    <xf numFmtId="165" fontId="40" fillId="32" borderId="6" xfId="625" applyNumberFormat="1" applyFont="1" applyFill="1" applyBorder="1" applyAlignment="1" applyProtection="1">
      <alignment horizontal="center" vertical="center" wrapText="1"/>
    </xf>
    <xf numFmtId="165" fontId="40" fillId="32" borderId="6" xfId="626" applyNumberFormat="1" applyFont="1" applyFill="1" applyBorder="1" applyAlignment="1" applyProtection="1">
      <alignment horizontal="center" vertical="center" wrapText="1"/>
    </xf>
    <xf numFmtId="0" fontId="40" fillId="0" borderId="6" xfId="714" applyFont="1" applyBorder="1" applyAlignment="1">
      <alignment vertical="center" wrapText="1"/>
    </xf>
    <xf numFmtId="0" fontId="37" fillId="0" borderId="6" xfId="714" applyFont="1" applyFill="1" applyBorder="1" applyAlignment="1">
      <alignment horizontal="center" vertical="center"/>
    </xf>
    <xf numFmtId="3" fontId="41" fillId="0" borderId="6" xfId="714" applyNumberFormat="1" applyFont="1" applyFill="1" applyBorder="1" applyAlignment="1">
      <alignment horizontal="center" vertical="center"/>
    </xf>
    <xf numFmtId="0" fontId="41" fillId="0" borderId="28" xfId="714" applyFont="1" applyFill="1" applyBorder="1" applyAlignment="1">
      <alignment vertical="center" wrapText="1"/>
    </xf>
    <xf numFmtId="165" fontId="41" fillId="0" borderId="28" xfId="714" applyNumberFormat="1" applyFont="1" applyFill="1" applyBorder="1" applyAlignment="1">
      <alignment horizontal="center" vertical="center" wrapText="1"/>
    </xf>
    <xf numFmtId="0" fontId="57" fillId="0" borderId="0" xfId="714" applyFont="1" applyFill="1" applyAlignment="1">
      <alignment horizontal="center" vertical="center" wrapText="1"/>
    </xf>
    <xf numFmtId="0" fontId="56" fillId="0" borderId="18" xfId="714" applyFont="1" applyFill="1" applyBorder="1" applyAlignment="1">
      <alignment horizontal="center" vertical="center" wrapText="1"/>
    </xf>
    <xf numFmtId="0" fontId="62" fillId="0" borderId="0" xfId="714" applyFont="1" applyFill="1" applyAlignment="1">
      <alignment horizontal="center" vertical="center" wrapText="1"/>
    </xf>
    <xf numFmtId="3" fontId="62" fillId="0" borderId="17" xfId="714" applyNumberFormat="1" applyFont="1" applyFill="1" applyBorder="1" applyAlignment="1">
      <alignment horizontal="center" vertical="center"/>
    </xf>
    <xf numFmtId="3" fontId="62" fillId="0" borderId="6" xfId="714" applyNumberFormat="1" applyFont="1" applyFill="1" applyBorder="1" applyAlignment="1">
      <alignment horizontal="center" vertical="center"/>
    </xf>
    <xf numFmtId="3" fontId="63" fillId="0" borderId="6" xfId="714" applyNumberFormat="1" applyFont="1" applyFill="1" applyBorder="1" applyAlignment="1">
      <alignment horizontal="center" vertical="center"/>
    </xf>
    <xf numFmtId="165" fontId="63" fillId="0" borderId="28" xfId="714" applyNumberFormat="1" applyFont="1" applyFill="1" applyBorder="1" applyAlignment="1">
      <alignment horizontal="center" vertical="center" wrapText="1"/>
    </xf>
    <xf numFmtId="165" fontId="41" fillId="0" borderId="40" xfId="714" applyNumberFormat="1" applyFont="1" applyFill="1" applyBorder="1" applyAlignment="1">
      <alignment horizontal="center" vertical="center" wrapText="1"/>
    </xf>
    <xf numFmtId="165" fontId="41" fillId="0" borderId="27" xfId="714" applyNumberFormat="1" applyFont="1" applyFill="1" applyBorder="1" applyAlignment="1">
      <alignment horizontal="center" vertical="center" wrapText="1"/>
    </xf>
    <xf numFmtId="0" fontId="56" fillId="0" borderId="28" xfId="714" applyFont="1" applyFill="1" applyBorder="1" applyAlignment="1">
      <alignment horizontal="center" vertical="center" wrapText="1"/>
    </xf>
    <xf numFmtId="3" fontId="40" fillId="0" borderId="16" xfId="714" applyNumberFormat="1" applyFont="1" applyFill="1" applyBorder="1" applyAlignment="1">
      <alignment horizontal="center" vertical="center"/>
    </xf>
    <xf numFmtId="0" fontId="62" fillId="0" borderId="18" xfId="714" applyFont="1" applyFill="1" applyBorder="1" applyAlignment="1">
      <alignment horizontal="center" vertical="center" wrapText="1"/>
    </xf>
    <xf numFmtId="0" fontId="56" fillId="32" borderId="58" xfId="714" applyNumberFormat="1" applyFont="1" applyFill="1" applyBorder="1" applyAlignment="1" applyProtection="1">
      <alignment horizontal="center" vertical="center" wrapText="1"/>
    </xf>
    <xf numFmtId="0" fontId="56" fillId="32" borderId="59" xfId="714" applyNumberFormat="1" applyFont="1" applyFill="1" applyBorder="1" applyAlignment="1" applyProtection="1">
      <alignment horizontal="center" vertical="center" wrapText="1"/>
    </xf>
    <xf numFmtId="0" fontId="56" fillId="0" borderId="59" xfId="714" applyFont="1" applyFill="1" applyBorder="1" applyAlignment="1">
      <alignment horizontal="center" vertical="center" wrapText="1"/>
    </xf>
    <xf numFmtId="0" fontId="56" fillId="0" borderId="59" xfId="714" applyFont="1" applyFill="1" applyBorder="1" applyAlignment="1">
      <alignment horizontal="center" vertical="center"/>
    </xf>
    <xf numFmtId="0" fontId="62" fillId="0" borderId="59" xfId="714" applyFont="1" applyFill="1" applyBorder="1" applyAlignment="1">
      <alignment horizontal="center" vertical="center"/>
    </xf>
    <xf numFmtId="0" fontId="52" fillId="0" borderId="59" xfId="714" applyFont="1" applyFill="1" applyBorder="1" applyAlignment="1">
      <alignment horizontal="center" vertical="center"/>
    </xf>
    <xf numFmtId="0" fontId="57" fillId="0" borderId="59" xfId="714" applyFont="1" applyFill="1" applyBorder="1" applyAlignment="1">
      <alignment horizontal="center" vertical="center" wrapText="1"/>
    </xf>
    <xf numFmtId="3" fontId="41" fillId="0" borderId="17" xfId="714" applyNumberFormat="1" applyFont="1" applyFill="1" applyBorder="1" applyAlignment="1">
      <alignment horizontal="center" vertical="center"/>
    </xf>
    <xf numFmtId="0" fontId="56" fillId="33" borderId="26" xfId="714" applyNumberFormat="1" applyFont="1" applyFill="1" applyBorder="1" applyAlignment="1" applyProtection="1">
      <alignment horizontal="center" vertical="center" wrapText="1"/>
    </xf>
    <xf numFmtId="0" fontId="56" fillId="33" borderId="6" xfId="714" applyNumberFormat="1" applyFont="1" applyFill="1" applyBorder="1" applyAlignment="1" applyProtection="1">
      <alignment horizontal="left" vertical="center" wrapText="1"/>
    </xf>
    <xf numFmtId="165" fontId="40" fillId="33" borderId="6" xfId="621" applyNumberFormat="1" applyFont="1" applyFill="1" applyBorder="1" applyAlignment="1" applyProtection="1">
      <alignment horizontal="center" vertical="center" wrapText="1"/>
    </xf>
    <xf numFmtId="3" fontId="41" fillId="33" borderId="6" xfId="714" applyNumberFormat="1" applyFont="1" applyFill="1" applyBorder="1" applyAlignment="1">
      <alignment horizontal="center" vertical="center"/>
    </xf>
    <xf numFmtId="3" fontId="40" fillId="33" borderId="6" xfId="714" applyNumberFormat="1" applyFont="1" applyFill="1" applyBorder="1" applyAlignment="1">
      <alignment horizontal="center" vertical="center"/>
    </xf>
    <xf numFmtId="3" fontId="62" fillId="33" borderId="6" xfId="714" applyNumberFormat="1" applyFont="1" applyFill="1" applyBorder="1" applyAlignment="1">
      <alignment horizontal="center" vertical="center"/>
    </xf>
    <xf numFmtId="49" fontId="56" fillId="33" borderId="26" xfId="714" applyNumberFormat="1" applyFont="1" applyFill="1" applyBorder="1" applyAlignment="1" applyProtection="1">
      <alignment horizontal="center" vertical="center" wrapText="1"/>
    </xf>
    <xf numFmtId="165" fontId="40" fillId="33" borderId="6" xfId="623" applyNumberFormat="1" applyFont="1" applyFill="1" applyBorder="1" applyAlignment="1" applyProtection="1">
      <alignment horizontal="center" vertical="center" wrapText="1"/>
    </xf>
    <xf numFmtId="3" fontId="40" fillId="33" borderId="16" xfId="714" applyNumberFormat="1" applyFont="1" applyFill="1" applyBorder="1" applyAlignment="1">
      <alignment horizontal="center" vertical="center"/>
    </xf>
    <xf numFmtId="165" fontId="40" fillId="33" borderId="18" xfId="623" applyNumberFormat="1" applyFont="1" applyFill="1" applyBorder="1" applyAlignment="1" applyProtection="1">
      <alignment horizontal="center" vertical="center" wrapText="1"/>
    </xf>
    <xf numFmtId="165" fontId="40" fillId="33" borderId="6" xfId="624" applyNumberFormat="1" applyFont="1" applyFill="1" applyBorder="1" applyAlignment="1" applyProtection="1">
      <alignment horizontal="center" vertical="center" wrapText="1"/>
    </xf>
    <xf numFmtId="165" fontId="40" fillId="33" borderId="6" xfId="625" applyNumberFormat="1" applyFont="1" applyFill="1" applyBorder="1" applyAlignment="1" applyProtection="1">
      <alignment horizontal="center" vertical="center" wrapText="1"/>
    </xf>
    <xf numFmtId="165" fontId="40" fillId="33" borderId="6" xfId="626" applyNumberFormat="1" applyFont="1" applyFill="1" applyBorder="1" applyAlignment="1" applyProtection="1">
      <alignment horizontal="center" vertical="center" wrapText="1"/>
    </xf>
    <xf numFmtId="0" fontId="36" fillId="33" borderId="6" xfId="714" applyFont="1" applyFill="1" applyBorder="1" applyAlignment="1">
      <alignment horizontal="center" vertical="center"/>
    </xf>
    <xf numFmtId="0" fontId="13" fillId="0" borderId="0" xfId="922" applyNumberFormat="1" applyFont="1" applyFill="1" applyBorder="1" applyProtection="1"/>
    <xf numFmtId="0" fontId="52" fillId="0" borderId="0" xfId="922" applyNumberFormat="1" applyFont="1" applyFill="1" applyBorder="1" applyProtection="1"/>
    <xf numFmtId="0" fontId="52" fillId="0" borderId="6" xfId="922" applyNumberFormat="1" applyFont="1" applyFill="1" applyBorder="1" applyAlignment="1" applyProtection="1">
      <alignment horizontal="center"/>
    </xf>
    <xf numFmtId="0" fontId="53" fillId="0" borderId="0" xfId="922" applyNumberFormat="1" applyFont="1" applyFill="1" applyBorder="1" applyProtection="1"/>
    <xf numFmtId="3" fontId="52" fillId="0" borderId="6" xfId="922" applyNumberFormat="1" applyFont="1" applyFill="1" applyBorder="1" applyAlignment="1" applyProtection="1">
      <alignment horizontal="center" vertical="center" wrapText="1"/>
    </xf>
    <xf numFmtId="0" fontId="52" fillId="0" borderId="6" xfId="922" applyNumberFormat="1" applyFont="1" applyFill="1" applyBorder="1" applyAlignment="1" applyProtection="1">
      <alignment horizontal="center" vertical="center" wrapText="1"/>
    </xf>
    <xf numFmtId="3" fontId="52" fillId="0" borderId="6" xfId="922" applyNumberFormat="1" applyFont="1" applyFill="1" applyBorder="1" applyAlignment="1" applyProtection="1">
      <alignment horizontal="center"/>
    </xf>
    <xf numFmtId="49" fontId="58" fillId="9" borderId="6" xfId="774" applyNumberFormat="1" applyFont="1" applyFill="1" applyBorder="1" applyAlignment="1" applyProtection="1">
      <alignment horizontal="center" vertical="center"/>
    </xf>
    <xf numFmtId="3" fontId="58" fillId="9" borderId="6" xfId="773" applyNumberFormat="1" applyFont="1" applyFill="1" applyBorder="1" applyAlignment="1" applyProtection="1">
      <alignment horizontal="center" vertical="center"/>
    </xf>
    <xf numFmtId="3" fontId="58" fillId="9" borderId="6" xfId="774" applyNumberFormat="1" applyFont="1" applyFill="1" applyBorder="1" applyAlignment="1" applyProtection="1">
      <alignment horizontal="center" vertical="center"/>
    </xf>
    <xf numFmtId="3" fontId="58" fillId="9" borderId="6" xfId="784" applyNumberFormat="1" applyFont="1" applyFill="1" applyBorder="1" applyAlignment="1" applyProtection="1">
      <alignment horizontal="center" vertical="center"/>
    </xf>
    <xf numFmtId="3" fontId="58" fillId="9" borderId="6" xfId="787" applyNumberFormat="1" applyFont="1" applyFill="1" applyBorder="1" applyAlignment="1" applyProtection="1">
      <alignment horizontal="center" vertical="center"/>
    </xf>
    <xf numFmtId="3" fontId="58" fillId="9" borderId="6" xfId="788" applyNumberFormat="1" applyFont="1" applyFill="1" applyBorder="1" applyAlignment="1" applyProtection="1">
      <alignment horizontal="center" vertical="center"/>
    </xf>
    <xf numFmtId="3" fontId="58" fillId="9" borderId="6" xfId="775" applyNumberFormat="1" applyFont="1" applyFill="1" applyBorder="1" applyAlignment="1" applyProtection="1">
      <alignment horizontal="center" vertical="center"/>
    </xf>
    <xf numFmtId="3" fontId="58" fillId="9" borderId="6" xfId="776" applyNumberFormat="1" applyFont="1" applyFill="1" applyBorder="1" applyAlignment="1" applyProtection="1">
      <alignment horizontal="center" vertical="center"/>
    </xf>
    <xf numFmtId="0" fontId="52" fillId="0" borderId="17" xfId="922" applyNumberFormat="1" applyFont="1" applyFill="1" applyBorder="1" applyAlignment="1" applyProtection="1">
      <alignment horizontal="center"/>
    </xf>
    <xf numFmtId="3" fontId="58" fillId="9" borderId="17" xfId="773" applyNumberFormat="1" applyFont="1" applyFill="1" applyBorder="1" applyAlignment="1" applyProtection="1">
      <alignment horizontal="center" vertical="center"/>
    </xf>
    <xf numFmtId="49" fontId="58" fillId="9" borderId="17" xfId="773" applyNumberFormat="1" applyFont="1" applyFill="1" applyBorder="1" applyAlignment="1" applyProtection="1">
      <alignment horizontal="left" vertical="center" wrapText="1"/>
    </xf>
    <xf numFmtId="49" fontId="58" fillId="9" borderId="6" xfId="773" applyNumberFormat="1" applyFont="1" applyFill="1" applyBorder="1" applyAlignment="1" applyProtection="1">
      <alignment horizontal="left" vertical="center" wrapText="1"/>
    </xf>
    <xf numFmtId="49" fontId="58" fillId="9" borderId="6" xfId="777" applyNumberFormat="1" applyFont="1" applyFill="1" applyBorder="1" applyAlignment="1" applyProtection="1">
      <alignment horizontal="left" vertical="center" wrapText="1"/>
    </xf>
    <xf numFmtId="49" fontId="58" fillId="9" borderId="6" xfId="774" applyNumberFormat="1" applyFont="1" applyFill="1" applyBorder="1" applyAlignment="1" applyProtection="1">
      <alignment horizontal="left" vertical="center" wrapText="1"/>
    </xf>
    <xf numFmtId="49" fontId="58" fillId="9" borderId="6" xfId="778" applyNumberFormat="1" applyFont="1" applyFill="1" applyBorder="1" applyAlignment="1" applyProtection="1">
      <alignment horizontal="left" vertical="center" wrapText="1"/>
    </xf>
    <xf numFmtId="49" fontId="58" fillId="9" borderId="6" xfId="783" applyNumberFormat="1" applyFont="1" applyFill="1" applyBorder="1" applyAlignment="1" applyProtection="1">
      <alignment horizontal="left" vertical="center" wrapText="1"/>
    </xf>
    <xf numFmtId="49" fontId="58" fillId="9" borderId="6" xfId="784" applyNumberFormat="1" applyFont="1" applyFill="1" applyBorder="1" applyAlignment="1" applyProtection="1">
      <alignment horizontal="left" vertical="center" wrapText="1"/>
    </xf>
    <xf numFmtId="49" fontId="58" fillId="9" borderId="6" xfId="785" applyNumberFormat="1" applyFont="1" applyFill="1" applyBorder="1" applyAlignment="1" applyProtection="1">
      <alignment horizontal="left" vertical="center" wrapText="1"/>
    </xf>
    <xf numFmtId="49" fontId="58" fillId="9" borderId="6" xfId="786" applyNumberFormat="1" applyFont="1" applyFill="1" applyBorder="1" applyAlignment="1" applyProtection="1">
      <alignment horizontal="left" vertical="center" wrapText="1"/>
    </xf>
    <xf numFmtId="49" fontId="58" fillId="9" borderId="6" xfId="787" applyNumberFormat="1" applyFont="1" applyFill="1" applyBorder="1" applyAlignment="1" applyProtection="1">
      <alignment horizontal="left" vertical="center" wrapText="1"/>
    </xf>
    <xf numFmtId="49" fontId="58" fillId="9" borderId="6" xfId="788" applyNumberFormat="1" applyFont="1" applyFill="1" applyBorder="1" applyAlignment="1" applyProtection="1">
      <alignment horizontal="left" vertical="center" wrapText="1"/>
    </xf>
    <xf numFmtId="49" fontId="58" fillId="9" borderId="6" xfId="775" applyNumberFormat="1" applyFont="1" applyFill="1" applyBorder="1" applyAlignment="1" applyProtection="1">
      <alignment horizontal="left" vertical="center" wrapText="1"/>
    </xf>
    <xf numFmtId="49" fontId="58" fillId="9" borderId="6" xfId="776" applyNumberFormat="1" applyFont="1" applyFill="1" applyBorder="1" applyAlignment="1" applyProtection="1">
      <alignment horizontal="left" vertical="center" wrapText="1"/>
    </xf>
    <xf numFmtId="0" fontId="53" fillId="0" borderId="6" xfId="922" applyNumberFormat="1" applyFont="1" applyFill="1" applyBorder="1" applyProtection="1"/>
    <xf numFmtId="0" fontId="53" fillId="0" borderId="6" xfId="922" applyNumberFormat="1" applyFont="1" applyFill="1" applyBorder="1" applyAlignment="1" applyProtection="1">
      <alignment wrapText="1"/>
    </xf>
    <xf numFmtId="3" fontId="53" fillId="0" borderId="6" xfId="922" applyNumberFormat="1" applyFont="1" applyFill="1" applyBorder="1" applyAlignment="1" applyProtection="1">
      <alignment horizontal="center"/>
    </xf>
    <xf numFmtId="0" fontId="13" fillId="0" borderId="0" xfId="923" applyNumberFormat="1" applyFont="1" applyFill="1" applyBorder="1" applyProtection="1"/>
    <xf numFmtId="3" fontId="36" fillId="0" borderId="6" xfId="923" applyNumberFormat="1" applyFont="1" applyFill="1" applyBorder="1" applyAlignment="1">
      <alignment horizontal="center" vertical="center" wrapText="1"/>
    </xf>
    <xf numFmtId="3" fontId="36" fillId="0" borderId="6" xfId="923" applyNumberFormat="1" applyFont="1" applyBorder="1" applyAlignment="1">
      <alignment horizontal="center" vertical="center" wrapText="1"/>
    </xf>
    <xf numFmtId="0" fontId="36" fillId="0" borderId="6" xfId="923" quotePrefix="1" applyFont="1" applyBorder="1" applyAlignment="1">
      <alignment wrapText="1"/>
    </xf>
    <xf numFmtId="0" fontId="36" fillId="0" borderId="6" xfId="923" quotePrefix="1" applyFont="1" applyBorder="1" applyAlignment="1">
      <alignment horizontal="left" wrapText="1"/>
    </xf>
    <xf numFmtId="0" fontId="36" fillId="0" borderId="6" xfId="923" applyFont="1" applyBorder="1" applyAlignment="1">
      <alignment vertical="center" wrapText="1"/>
    </xf>
    <xf numFmtId="0" fontId="36" fillId="0" borderId="6" xfId="923" applyNumberFormat="1" applyFont="1" applyFill="1" applyBorder="1" applyAlignment="1" applyProtection="1">
      <alignment horizontal="center"/>
    </xf>
    <xf numFmtId="3" fontId="36" fillId="0" borderId="6" xfId="923" applyNumberFormat="1" applyFont="1" applyFill="1" applyBorder="1" applyAlignment="1" applyProtection="1">
      <alignment horizontal="center" vertical="center"/>
    </xf>
    <xf numFmtId="0" fontId="36" fillId="0" borderId="17" xfId="923" quotePrefix="1" applyFont="1" applyBorder="1" applyAlignment="1">
      <alignment wrapText="1"/>
    </xf>
    <xf numFmtId="3" fontId="36" fillId="0" borderId="0" xfId="923" applyNumberFormat="1" applyFont="1" applyFill="1" applyBorder="1" applyProtection="1"/>
    <xf numFmtId="0" fontId="37" fillId="0" borderId="6" xfId="923" applyNumberFormat="1" applyFont="1" applyFill="1" applyBorder="1" applyAlignment="1" applyProtection="1">
      <alignment horizontal="center"/>
    </xf>
    <xf numFmtId="0" fontId="37" fillId="0" borderId="6" xfId="923" applyNumberFormat="1" applyFont="1" applyFill="1" applyBorder="1" applyAlignment="1" applyProtection="1">
      <alignment vertical="center" wrapText="1"/>
    </xf>
    <xf numFmtId="3" fontId="37" fillId="0" borderId="6" xfId="923" applyNumberFormat="1" applyFont="1" applyFill="1" applyBorder="1" applyAlignment="1" applyProtection="1">
      <alignment horizontal="center" vertical="center"/>
    </xf>
    <xf numFmtId="0" fontId="37" fillId="0" borderId="0" xfId="923" applyNumberFormat="1" applyFont="1" applyFill="1" applyBorder="1" applyProtection="1"/>
    <xf numFmtId="3" fontId="37" fillId="0" borderId="0" xfId="923" applyNumberFormat="1" applyFont="1" applyFill="1" applyBorder="1" applyProtection="1"/>
    <xf numFmtId="0" fontId="56" fillId="32" borderId="26" xfId="714" applyNumberFormat="1" applyFont="1" applyFill="1" applyBorder="1" applyAlignment="1" applyProtection="1">
      <alignment horizontal="center" vertical="center" wrapText="1"/>
    </xf>
    <xf numFmtId="0" fontId="57" fillId="0" borderId="27" xfId="714" applyFont="1" applyFill="1" applyBorder="1" applyAlignment="1">
      <alignment horizontal="center" vertical="center" wrapText="1"/>
    </xf>
    <xf numFmtId="3" fontId="40" fillId="0" borderId="19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Protection="1"/>
    <xf numFmtId="0" fontId="52" fillId="0" borderId="0" xfId="0" applyNumberFormat="1" applyFont="1" applyFill="1" applyBorder="1" applyAlignment="1" applyProtection="1">
      <alignment vertical="center"/>
    </xf>
    <xf numFmtId="0" fontId="52" fillId="0" borderId="0" xfId="0" applyNumberFormat="1" applyFont="1" applyFill="1" applyBorder="1" applyAlignment="1" applyProtection="1">
      <alignment horizontal="center" vertical="center"/>
    </xf>
    <xf numFmtId="0" fontId="53" fillId="0" borderId="0" xfId="0" applyNumberFormat="1" applyFont="1" applyFill="1" applyBorder="1" applyAlignment="1" applyProtection="1">
      <alignment vertical="center"/>
    </xf>
    <xf numFmtId="0" fontId="52" fillId="0" borderId="18" xfId="0" applyNumberFormat="1" applyFont="1" applyFill="1" applyBorder="1" applyAlignment="1" applyProtection="1">
      <alignment horizontal="center" vertical="center" wrapText="1"/>
    </xf>
    <xf numFmtId="0" fontId="53" fillId="0" borderId="18" xfId="0" applyNumberFormat="1" applyFont="1" applyFill="1" applyBorder="1" applyAlignment="1" applyProtection="1">
      <alignment horizontal="center" vertical="center" wrapText="1"/>
    </xf>
    <xf numFmtId="0" fontId="52" fillId="0" borderId="30" xfId="0" applyNumberFormat="1" applyFont="1" applyFill="1" applyBorder="1" applyAlignment="1" applyProtection="1">
      <alignment horizontal="center" vertical="center" wrapText="1"/>
    </xf>
    <xf numFmtId="0" fontId="52" fillId="0" borderId="59" xfId="0" applyNumberFormat="1" applyFont="1" applyFill="1" applyBorder="1" applyAlignment="1" applyProtection="1">
      <alignment horizontal="center" vertical="center"/>
    </xf>
    <xf numFmtId="0" fontId="52" fillId="0" borderId="60" xfId="0" applyNumberFormat="1" applyFont="1" applyFill="1" applyBorder="1" applyAlignment="1" applyProtection="1">
      <alignment horizontal="center" vertical="center"/>
    </xf>
    <xf numFmtId="0" fontId="52" fillId="0" borderId="58" xfId="0" applyNumberFormat="1" applyFont="1" applyFill="1" applyBorder="1" applyAlignment="1" applyProtection="1">
      <alignment horizontal="center" vertical="center" wrapText="1"/>
    </xf>
    <xf numFmtId="0" fontId="53" fillId="0" borderId="59" xfId="0" applyNumberFormat="1" applyFont="1" applyFill="1" applyBorder="1" applyAlignment="1" applyProtection="1">
      <alignment horizontal="center" vertical="center" wrapText="1"/>
    </xf>
    <xf numFmtId="0" fontId="52" fillId="0" borderId="60" xfId="0" applyNumberFormat="1" applyFont="1" applyFill="1" applyBorder="1" applyAlignment="1" applyProtection="1">
      <alignment horizontal="center" vertical="center" wrapText="1"/>
    </xf>
    <xf numFmtId="0" fontId="53" fillId="0" borderId="61" xfId="0" applyNumberFormat="1" applyFont="1" applyFill="1" applyBorder="1" applyAlignment="1" applyProtection="1">
      <alignment horizontal="center" vertical="center" wrapText="1"/>
    </xf>
    <xf numFmtId="0" fontId="52" fillId="0" borderId="49" xfId="0" applyNumberFormat="1" applyFont="1" applyFill="1" applyBorder="1" applyAlignment="1" applyProtection="1">
      <alignment horizontal="center" vertical="center" wrapText="1"/>
    </xf>
    <xf numFmtId="0" fontId="52" fillId="0" borderId="48" xfId="0" applyNumberFormat="1" applyFont="1" applyFill="1" applyBorder="1" applyAlignment="1" applyProtection="1">
      <alignment horizontal="center" vertical="center" wrapText="1"/>
    </xf>
    <xf numFmtId="0" fontId="52" fillId="0" borderId="56" xfId="0" applyNumberFormat="1" applyFont="1" applyFill="1" applyBorder="1" applyAlignment="1" applyProtection="1">
      <alignment horizontal="center" vertical="center"/>
    </xf>
    <xf numFmtId="0" fontId="36" fillId="0" borderId="17" xfId="0" applyNumberFormat="1" applyFont="1" applyFill="1" applyBorder="1" applyAlignment="1" applyProtection="1">
      <alignment horizontal="center" vertical="center"/>
    </xf>
    <xf numFmtId="0" fontId="36" fillId="0" borderId="22" xfId="0" applyNumberFormat="1" applyFont="1" applyFill="1" applyBorder="1" applyAlignment="1" applyProtection="1">
      <alignment horizontal="center" vertical="center"/>
    </xf>
    <xf numFmtId="3" fontId="36" fillId="0" borderId="29" xfId="0" applyNumberFormat="1" applyFont="1" applyFill="1" applyBorder="1" applyAlignment="1" applyProtection="1">
      <alignment horizontal="center" vertical="center"/>
    </xf>
    <xf numFmtId="3" fontId="37" fillId="0" borderId="17" xfId="0" applyNumberFormat="1" applyFont="1" applyFill="1" applyBorder="1" applyAlignment="1" applyProtection="1">
      <alignment horizontal="center" vertical="center"/>
    </xf>
    <xf numFmtId="3" fontId="36" fillId="0" borderId="17" xfId="0" applyNumberFormat="1" applyFont="1" applyFill="1" applyBorder="1" applyAlignment="1" applyProtection="1">
      <alignment horizontal="center" vertical="center"/>
    </xf>
    <xf numFmtId="3" fontId="37" fillId="0" borderId="31" xfId="0" applyNumberFormat="1" applyFont="1" applyFill="1" applyBorder="1" applyAlignment="1" applyProtection="1">
      <alignment horizontal="center" vertical="center"/>
    </xf>
    <xf numFmtId="3" fontId="37" fillId="0" borderId="29" xfId="0" applyNumberFormat="1" applyFont="1" applyFill="1" applyBorder="1" applyAlignment="1" applyProtection="1">
      <alignment horizontal="center" vertical="center"/>
    </xf>
    <xf numFmtId="3" fontId="36" fillId="0" borderId="31" xfId="0" applyNumberFormat="1" applyFont="1" applyFill="1" applyBorder="1" applyAlignment="1" applyProtection="1">
      <alignment horizontal="center" vertical="center"/>
    </xf>
    <xf numFmtId="0" fontId="36" fillId="0" borderId="6" xfId="0" applyNumberFormat="1" applyFont="1" applyFill="1" applyBorder="1" applyAlignment="1" applyProtection="1">
      <alignment horizontal="center" vertical="center"/>
    </xf>
    <xf numFmtId="0" fontId="36" fillId="0" borderId="16" xfId="0" applyNumberFormat="1" applyFont="1" applyFill="1" applyBorder="1" applyAlignment="1" applyProtection="1">
      <alignment horizontal="center" vertical="center"/>
    </xf>
    <xf numFmtId="3" fontId="36" fillId="0" borderId="26" xfId="0" applyNumberFormat="1" applyFont="1" applyFill="1" applyBorder="1" applyAlignment="1" applyProtection="1">
      <alignment horizontal="center" vertical="center"/>
    </xf>
    <xf numFmtId="3" fontId="37" fillId="0" borderId="6" xfId="0" applyNumberFormat="1" applyFont="1" applyFill="1" applyBorder="1" applyAlignment="1" applyProtection="1">
      <alignment horizontal="center" vertical="center"/>
    </xf>
    <xf numFmtId="3" fontId="36" fillId="0" borderId="6" xfId="0" applyNumberFormat="1" applyFont="1" applyFill="1" applyBorder="1" applyAlignment="1" applyProtection="1">
      <alignment horizontal="center" vertical="center"/>
    </xf>
    <xf numFmtId="3" fontId="37" fillId="0" borderId="25" xfId="0" applyNumberFormat="1" applyFont="1" applyFill="1" applyBorder="1" applyAlignment="1" applyProtection="1">
      <alignment horizontal="center" vertical="center"/>
    </xf>
    <xf numFmtId="0" fontId="36" fillId="33" borderId="6" xfId="0" applyNumberFormat="1" applyFont="1" applyFill="1" applyBorder="1" applyAlignment="1" applyProtection="1">
      <alignment horizontal="center" vertical="center"/>
    </xf>
    <xf numFmtId="0" fontId="36" fillId="33" borderId="16" xfId="0" applyNumberFormat="1" applyFont="1" applyFill="1" applyBorder="1" applyAlignment="1" applyProtection="1">
      <alignment horizontal="center" vertical="center"/>
    </xf>
    <xf numFmtId="3" fontId="36" fillId="33" borderId="26" xfId="0" applyNumberFormat="1" applyFont="1" applyFill="1" applyBorder="1" applyAlignment="1" applyProtection="1">
      <alignment horizontal="center" vertical="center"/>
    </xf>
    <xf numFmtId="3" fontId="37" fillId="33" borderId="6" xfId="0" applyNumberFormat="1" applyFont="1" applyFill="1" applyBorder="1" applyAlignment="1" applyProtection="1">
      <alignment horizontal="center" vertical="center"/>
    </xf>
    <xf numFmtId="3" fontId="36" fillId="33" borderId="6" xfId="0" applyNumberFormat="1" applyFont="1" applyFill="1" applyBorder="1" applyAlignment="1" applyProtection="1">
      <alignment horizontal="center" vertical="center"/>
    </xf>
    <xf numFmtId="3" fontId="37" fillId="33" borderId="25" xfId="0" applyNumberFormat="1" applyFont="1" applyFill="1" applyBorder="1" applyAlignment="1" applyProtection="1">
      <alignment horizontal="center" vertical="center"/>
    </xf>
    <xf numFmtId="3" fontId="37" fillId="33" borderId="29" xfId="0" applyNumberFormat="1" applyFont="1" applyFill="1" applyBorder="1" applyAlignment="1" applyProtection="1">
      <alignment horizontal="center" vertical="center"/>
    </xf>
    <xf numFmtId="3" fontId="37" fillId="33" borderId="17" xfId="0" applyNumberFormat="1" applyFont="1" applyFill="1" applyBorder="1" applyAlignment="1" applyProtection="1">
      <alignment horizontal="center" vertical="center"/>
    </xf>
    <xf numFmtId="3" fontId="36" fillId="33" borderId="31" xfId="0" applyNumberFormat="1" applyFont="1" applyFill="1" applyBorder="1" applyAlignment="1" applyProtection="1">
      <alignment horizontal="center" vertical="center"/>
    </xf>
    <xf numFmtId="0" fontId="0" fillId="33" borderId="0" xfId="0" applyNumberFormat="1" applyFont="1" applyFill="1" applyBorder="1" applyProtection="1"/>
    <xf numFmtId="0" fontId="52" fillId="33" borderId="0" xfId="0" applyNumberFormat="1" applyFont="1" applyFill="1" applyBorder="1" applyAlignment="1" applyProtection="1">
      <alignment vertical="center"/>
    </xf>
    <xf numFmtId="3" fontId="54" fillId="33" borderId="6" xfId="0" applyNumberFormat="1" applyFont="1" applyFill="1" applyBorder="1" applyAlignment="1">
      <alignment vertical="center" wrapText="1"/>
    </xf>
    <xf numFmtId="3" fontId="36" fillId="33" borderId="6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 applyProtection="1">
      <alignment horizontal="center" vertical="center"/>
    </xf>
    <xf numFmtId="165" fontId="41" fillId="0" borderId="30" xfId="714" applyNumberFormat="1" applyFont="1" applyFill="1" applyBorder="1" applyAlignment="1">
      <alignment horizontal="center" vertical="center" wrapText="1"/>
    </xf>
    <xf numFmtId="0" fontId="65" fillId="0" borderId="0" xfId="0" applyNumberFormat="1" applyFont="1" applyFill="1" applyBorder="1" applyProtection="1"/>
    <xf numFmtId="0" fontId="64" fillId="0" borderId="0" xfId="0" applyNumberFormat="1" applyFont="1" applyFill="1" applyBorder="1" applyAlignment="1" applyProtection="1">
      <alignment horizontal="center" vertical="center"/>
    </xf>
    <xf numFmtId="165" fontId="52" fillId="0" borderId="0" xfId="0" applyNumberFormat="1" applyFont="1" applyFill="1" applyBorder="1" applyAlignment="1" applyProtection="1">
      <alignment vertical="center"/>
    </xf>
    <xf numFmtId="3" fontId="53" fillId="0" borderId="0" xfId="0" applyNumberFormat="1" applyFont="1" applyFill="1" applyBorder="1" applyAlignment="1" applyProtection="1">
      <alignment horizontal="center" vertical="center"/>
    </xf>
    <xf numFmtId="3" fontId="52" fillId="0" borderId="0" xfId="0" applyNumberFormat="1" applyFont="1" applyFill="1" applyBorder="1" applyAlignment="1" applyProtection="1">
      <alignment horizontal="center" vertical="center"/>
    </xf>
    <xf numFmtId="165" fontId="52" fillId="0" borderId="0" xfId="0" applyNumberFormat="1" applyFont="1" applyFill="1" applyBorder="1" applyAlignment="1" applyProtection="1">
      <alignment horizontal="center" vertical="center"/>
    </xf>
    <xf numFmtId="3" fontId="52" fillId="0" borderId="0" xfId="0" applyNumberFormat="1" applyFont="1" applyFill="1" applyBorder="1" applyAlignment="1" applyProtection="1">
      <alignment vertical="center"/>
    </xf>
    <xf numFmtId="3" fontId="64" fillId="0" borderId="0" xfId="0" applyNumberFormat="1" applyFont="1" applyFill="1" applyBorder="1" applyAlignment="1" applyProtection="1">
      <alignment horizontal="center" vertical="center"/>
    </xf>
    <xf numFmtId="16" fontId="52" fillId="0" borderId="0" xfId="0" applyNumberFormat="1" applyFont="1" applyFill="1" applyBorder="1" applyAlignment="1" applyProtection="1">
      <alignment horizontal="right" vertical="center"/>
    </xf>
    <xf numFmtId="165" fontId="53" fillId="0" borderId="0" xfId="0" applyNumberFormat="1" applyFont="1" applyFill="1" applyBorder="1" applyAlignment="1" applyProtection="1">
      <alignment vertical="center"/>
    </xf>
    <xf numFmtId="0" fontId="36" fillId="0" borderId="0" xfId="0" applyNumberFormat="1" applyFont="1" applyFill="1" applyBorder="1" applyProtection="1"/>
    <xf numFmtId="0" fontId="36" fillId="0" borderId="0" xfId="0" applyNumberFormat="1" applyFont="1" applyFill="1" applyBorder="1" applyAlignment="1" applyProtection="1">
      <alignment horizontal="left"/>
    </xf>
    <xf numFmtId="0" fontId="36" fillId="0" borderId="0" xfId="0" applyNumberFormat="1" applyFont="1" applyFill="1" applyBorder="1" applyAlignment="1" applyProtection="1">
      <alignment horizontal="left" vertical="center" wrapText="1"/>
    </xf>
    <xf numFmtId="0" fontId="36" fillId="0" borderId="0" xfId="0" applyNumberFormat="1" applyFont="1" applyFill="1" applyBorder="1" applyAlignment="1" applyProtection="1">
      <alignment vertical="center" wrapText="1"/>
    </xf>
    <xf numFmtId="3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Border="1" applyAlignment="1" applyProtection="1">
      <alignment horizontal="left" vertical="center"/>
    </xf>
    <xf numFmtId="0" fontId="37" fillId="0" borderId="0" xfId="0" applyNumberFormat="1" applyFont="1" applyFill="1" applyBorder="1" applyAlignment="1" applyProtection="1">
      <alignment vertical="center"/>
    </xf>
    <xf numFmtId="0" fontId="36" fillId="0" borderId="6" xfId="0" applyNumberFormat="1" applyFont="1" applyFill="1" applyBorder="1" applyAlignment="1" applyProtection="1">
      <alignment vertical="center"/>
    </xf>
    <xf numFmtId="0" fontId="36" fillId="0" borderId="0" xfId="0" applyNumberFormat="1" applyFont="1" applyFill="1" applyBorder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>
      <alignment vertical="center"/>
    </xf>
    <xf numFmtId="0" fontId="37" fillId="0" borderId="6" xfId="0" applyNumberFormat="1" applyFont="1" applyFill="1" applyBorder="1" applyAlignment="1" applyProtection="1">
      <alignment vertical="center"/>
    </xf>
    <xf numFmtId="3" fontId="37" fillId="0" borderId="0" xfId="0" applyNumberFormat="1" applyFont="1" applyFill="1" applyBorder="1" applyAlignment="1" applyProtection="1">
      <alignment horizontal="left" vertical="center"/>
    </xf>
    <xf numFmtId="3" fontId="37" fillId="34" borderId="0" xfId="0" applyNumberFormat="1" applyFont="1" applyFill="1" applyBorder="1" applyAlignment="1" applyProtection="1">
      <alignment horizontal="left" vertical="center"/>
    </xf>
    <xf numFmtId="0" fontId="37" fillId="34" borderId="0" xfId="0" applyNumberFormat="1" applyFont="1" applyFill="1" applyBorder="1" applyAlignment="1" applyProtection="1">
      <alignment horizontal="left" vertical="center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9" fillId="0" borderId="6" xfId="790" applyNumberFormat="1" applyFont="1" applyFill="1" applyBorder="1" applyAlignment="1" applyProtection="1">
      <alignment horizontal="center" vertical="center" readingOrder="1"/>
    </xf>
    <xf numFmtId="3" fontId="39" fillId="0" borderId="6" xfId="792" applyNumberFormat="1" applyFont="1" applyFill="1" applyBorder="1" applyAlignment="1" applyProtection="1">
      <alignment horizontal="center" vertical="center" readingOrder="1"/>
    </xf>
    <xf numFmtId="3" fontId="36" fillId="0" borderId="6" xfId="0" applyNumberFormat="1" applyFont="1" applyFill="1" applyBorder="1" applyAlignment="1" applyProtection="1">
      <alignment horizontal="center" vertical="center" readingOrder="1"/>
    </xf>
    <xf numFmtId="3" fontId="39" fillId="0" borderId="6" xfId="804" applyNumberFormat="1" applyFont="1" applyFill="1" applyBorder="1" applyAlignment="1" applyProtection="1">
      <alignment horizontal="center" vertical="center" readingOrder="1"/>
    </xf>
    <xf numFmtId="3" fontId="39" fillId="0" borderId="6" xfId="807" applyNumberFormat="1" applyFont="1" applyFill="1" applyBorder="1" applyAlignment="1" applyProtection="1">
      <alignment horizontal="center" vertical="center" readingOrder="1"/>
    </xf>
    <xf numFmtId="3" fontId="39" fillId="0" borderId="6" xfId="809" applyNumberFormat="1" applyFont="1" applyFill="1" applyBorder="1" applyAlignment="1" applyProtection="1">
      <alignment horizontal="center" vertical="center" readingOrder="1"/>
    </xf>
    <xf numFmtId="3" fontId="39" fillId="0" borderId="6" xfId="812" applyNumberFormat="1" applyFont="1" applyFill="1" applyBorder="1" applyAlignment="1" applyProtection="1">
      <alignment horizontal="center" vertical="center" readingOrder="1"/>
    </xf>
    <xf numFmtId="3" fontId="39" fillId="0" borderId="6" xfId="818" applyNumberFormat="1" applyFont="1" applyFill="1" applyBorder="1" applyAlignment="1" applyProtection="1">
      <alignment horizontal="center" vertical="center" readingOrder="1"/>
    </xf>
    <xf numFmtId="3" fontId="39" fillId="0" borderId="6" xfId="820" applyNumberFormat="1" applyFont="1" applyFill="1" applyBorder="1" applyAlignment="1" applyProtection="1">
      <alignment horizontal="center" vertical="center" readingOrder="1"/>
    </xf>
    <xf numFmtId="3" fontId="39" fillId="0" borderId="6" xfId="821" applyNumberFormat="1" applyFont="1" applyFill="1" applyBorder="1" applyAlignment="1" applyProtection="1">
      <alignment horizontal="center" vertical="center" readingOrder="1"/>
    </xf>
    <xf numFmtId="3" fontId="39" fillId="0" borderId="6" xfId="822" applyNumberFormat="1" applyFont="1" applyFill="1" applyBorder="1" applyAlignment="1" applyProtection="1">
      <alignment horizontal="center" vertical="center" readingOrder="1"/>
    </xf>
    <xf numFmtId="3" fontId="39" fillId="0" borderId="6" xfId="823" applyNumberFormat="1" applyFont="1" applyFill="1" applyBorder="1" applyAlignment="1" applyProtection="1">
      <alignment horizontal="center" vertical="center" readingOrder="1"/>
    </xf>
    <xf numFmtId="3" fontId="39" fillId="0" borderId="6" xfId="824" applyNumberFormat="1" applyFont="1" applyFill="1" applyBorder="1" applyAlignment="1" applyProtection="1">
      <alignment horizontal="center" vertical="center" readingOrder="1"/>
    </xf>
    <xf numFmtId="3" fontId="36" fillId="0" borderId="0" xfId="0" applyNumberFormat="1" applyFont="1" applyFill="1" applyBorder="1" applyAlignment="1" applyProtection="1">
      <alignment horizontal="center"/>
    </xf>
    <xf numFmtId="0" fontId="36" fillId="0" borderId="0" xfId="0" applyNumberFormat="1" applyFont="1" applyFill="1" applyBorder="1" applyAlignment="1" applyProtection="1">
      <alignment horizontal="center"/>
    </xf>
    <xf numFmtId="0" fontId="36" fillId="0" borderId="6" xfId="0" applyNumberFormat="1" applyFont="1" applyFill="1" applyBorder="1" applyAlignment="1" applyProtection="1">
      <alignment horizontal="center" vertical="center" wrapText="1"/>
    </xf>
    <xf numFmtId="0" fontId="52" fillId="0" borderId="0" xfId="0" applyNumberFormat="1" applyFont="1" applyFill="1" applyBorder="1" applyProtection="1"/>
    <xf numFmtId="0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NumberFormat="1" applyFont="1" applyFill="1" applyBorder="1" applyAlignment="1" applyProtection="1">
      <alignment horizontal="center" vertical="center" wrapText="1"/>
    </xf>
    <xf numFmtId="166" fontId="36" fillId="0" borderId="6" xfId="0" applyNumberFormat="1" applyFont="1" applyFill="1" applyBorder="1" applyAlignment="1" applyProtection="1">
      <alignment horizontal="center" vertical="center" wrapText="1"/>
    </xf>
    <xf numFmtId="0" fontId="36" fillId="35" borderId="6" xfId="0" applyNumberFormat="1" applyFont="1" applyFill="1" applyBorder="1" applyAlignment="1" applyProtection="1">
      <alignment horizontal="center" vertical="center" wrapText="1"/>
    </xf>
    <xf numFmtId="0" fontId="37" fillId="35" borderId="6" xfId="0" applyNumberFormat="1" applyFont="1" applyFill="1" applyBorder="1" applyAlignment="1" applyProtection="1">
      <alignment horizontal="center" vertical="center" wrapText="1"/>
    </xf>
    <xf numFmtId="0" fontId="52" fillId="0" borderId="6" xfId="0" applyNumberFormat="1" applyFont="1" applyFill="1" applyBorder="1" applyAlignment="1" applyProtection="1">
      <alignment vertical="center" wrapText="1"/>
    </xf>
    <xf numFmtId="3" fontId="52" fillId="0" borderId="37" xfId="0" applyNumberFormat="1" applyFont="1" applyFill="1" applyBorder="1" applyAlignment="1" applyProtection="1">
      <alignment horizontal="center" vertical="center" wrapText="1"/>
    </xf>
    <xf numFmtId="0" fontId="53" fillId="36" borderId="6" xfId="0" applyNumberFormat="1" applyFont="1" applyFill="1" applyBorder="1" applyAlignment="1" applyProtection="1">
      <alignment vertical="center"/>
    </xf>
    <xf numFmtId="3" fontId="53" fillId="36" borderId="23" xfId="0" applyNumberFormat="1" applyFont="1" applyFill="1" applyBorder="1" applyAlignment="1" applyProtection="1">
      <alignment vertical="center" wrapText="1"/>
    </xf>
    <xf numFmtId="3" fontId="66" fillId="36" borderId="6" xfId="0" applyNumberFormat="1" applyFont="1" applyFill="1" applyBorder="1" applyAlignment="1" applyProtection="1">
      <alignment horizontal="center" vertical="center"/>
    </xf>
    <xf numFmtId="3" fontId="66" fillId="36" borderId="16" xfId="0" applyNumberFormat="1" applyFont="1" applyFill="1" applyBorder="1" applyAlignment="1" applyProtection="1">
      <alignment horizontal="center" vertical="center"/>
    </xf>
    <xf numFmtId="3" fontId="37" fillId="36" borderId="6" xfId="0" applyNumberFormat="1" applyFont="1" applyFill="1" applyBorder="1" applyAlignment="1" applyProtection="1">
      <alignment horizontal="center" vertical="center"/>
    </xf>
    <xf numFmtId="0" fontId="37" fillId="36" borderId="0" xfId="0" applyNumberFormat="1" applyFont="1" applyFill="1" applyBorder="1" applyAlignment="1" applyProtection="1">
      <alignment vertical="center"/>
    </xf>
    <xf numFmtId="0" fontId="52" fillId="0" borderId="6" xfId="0" applyNumberFormat="1" applyFont="1" applyFill="1" applyBorder="1" applyAlignment="1" applyProtection="1">
      <alignment vertical="center"/>
    </xf>
    <xf numFmtId="3" fontId="52" fillId="0" borderId="24" xfId="0" applyNumberFormat="1" applyFont="1" applyFill="1" applyBorder="1" applyAlignment="1" applyProtection="1">
      <alignment vertical="center" wrapText="1"/>
    </xf>
    <xf numFmtId="0" fontId="36" fillId="35" borderId="6" xfId="0" applyNumberFormat="1" applyFont="1" applyFill="1" applyBorder="1" applyAlignment="1" applyProtection="1">
      <alignment horizontal="center" vertical="center"/>
    </xf>
    <xf numFmtId="3" fontId="53" fillId="36" borderId="6" xfId="0" quotePrefix="1" applyNumberFormat="1" applyFont="1" applyFill="1" applyBorder="1" applyAlignment="1" applyProtection="1">
      <alignment horizontal="left" vertical="center" wrapText="1"/>
    </xf>
    <xf numFmtId="3" fontId="53" fillId="36" borderId="6" xfId="0" applyNumberFormat="1" applyFont="1" applyFill="1" applyBorder="1" applyAlignment="1" applyProtection="1">
      <alignment horizontal="center" vertical="center"/>
    </xf>
    <xf numFmtId="3" fontId="53" fillId="35" borderId="6" xfId="0" applyNumberFormat="1" applyFont="1" applyFill="1" applyBorder="1" applyAlignment="1" applyProtection="1">
      <alignment horizontal="center" vertical="center"/>
    </xf>
    <xf numFmtId="3" fontId="37" fillId="35" borderId="6" xfId="0" applyNumberFormat="1" applyFont="1" applyFill="1" applyBorder="1" applyAlignment="1" applyProtection="1">
      <alignment horizontal="center" vertical="center"/>
    </xf>
    <xf numFmtId="0" fontId="37" fillId="35" borderId="6" xfId="0" applyNumberFormat="1" applyFont="1" applyFill="1" applyBorder="1" applyAlignment="1" applyProtection="1">
      <alignment vertical="center"/>
    </xf>
    <xf numFmtId="0" fontId="37" fillId="35" borderId="6" xfId="0" applyNumberFormat="1" applyFont="1" applyFill="1" applyBorder="1" applyAlignment="1" applyProtection="1">
      <alignment horizontal="center" vertical="center"/>
    </xf>
    <xf numFmtId="0" fontId="37" fillId="35" borderId="16" xfId="0" applyNumberFormat="1" applyFont="1" applyFill="1" applyBorder="1" applyAlignment="1" applyProtection="1">
      <alignment vertical="center"/>
    </xf>
    <xf numFmtId="0" fontId="37" fillId="35" borderId="0" xfId="0" applyNumberFormat="1" applyFont="1" applyFill="1" applyBorder="1" applyAlignment="1" applyProtection="1">
      <alignment vertical="center"/>
    </xf>
    <xf numFmtId="0" fontId="37" fillId="35" borderId="0" xfId="0" applyNumberFormat="1" applyFont="1" applyFill="1" applyBorder="1" applyAlignment="1" applyProtection="1">
      <alignment horizontal="left" vertical="center"/>
    </xf>
    <xf numFmtId="3" fontId="52" fillId="0" borderId="16" xfId="0" quotePrefix="1" applyNumberFormat="1" applyFont="1" applyFill="1" applyBorder="1" applyAlignment="1" applyProtection="1">
      <alignment horizontal="left" vertical="center" wrapText="1"/>
    </xf>
    <xf numFmtId="3" fontId="56" fillId="0" borderId="6" xfId="0" quotePrefix="1" applyNumberFormat="1" applyFont="1" applyBorder="1" applyAlignment="1">
      <alignment horizontal="left" vertical="center" wrapText="1"/>
    </xf>
    <xf numFmtId="3" fontId="52" fillId="0" borderId="6" xfId="0" applyNumberFormat="1" applyFont="1" applyFill="1" applyBorder="1" applyAlignment="1" applyProtection="1">
      <alignment horizontal="center" vertical="center"/>
    </xf>
    <xf numFmtId="3" fontId="53" fillId="0" borderId="6" xfId="0" applyNumberFormat="1" applyFont="1" applyFill="1" applyBorder="1" applyAlignment="1" applyProtection="1">
      <alignment horizontal="center" vertical="center"/>
    </xf>
    <xf numFmtId="0" fontId="53" fillId="0" borderId="6" xfId="0" applyNumberFormat="1" applyFont="1" applyFill="1" applyBorder="1" applyAlignment="1" applyProtection="1">
      <alignment vertical="center"/>
    </xf>
    <xf numFmtId="3" fontId="36" fillId="35" borderId="6" xfId="0" applyNumberFormat="1" applyFont="1" applyFill="1" applyBorder="1" applyAlignment="1" applyProtection="1">
      <alignment horizontal="center" vertical="center"/>
    </xf>
    <xf numFmtId="0" fontId="37" fillId="0" borderId="6" xfId="0" applyNumberFormat="1" applyFont="1" applyFill="1" applyBorder="1" applyAlignment="1" applyProtection="1">
      <alignment horizontal="center" vertical="center"/>
    </xf>
    <xf numFmtId="0" fontId="67" fillId="0" borderId="6" xfId="0" applyFont="1" applyBorder="1" applyAlignment="1">
      <alignment horizontal="center"/>
    </xf>
    <xf numFmtId="0" fontId="37" fillId="0" borderId="22" xfId="0" applyNumberFormat="1" applyFont="1" applyFill="1" applyBorder="1" applyAlignment="1" applyProtection="1">
      <alignment vertical="center"/>
    </xf>
    <xf numFmtId="0" fontId="37" fillId="0" borderId="16" xfId="0" applyNumberFormat="1" applyFont="1" applyFill="1" applyBorder="1" applyAlignment="1" applyProtection="1">
      <alignment vertical="center"/>
    </xf>
    <xf numFmtId="3" fontId="53" fillId="36" borderId="16" xfId="0" quotePrefix="1" applyNumberFormat="1" applyFont="1" applyFill="1" applyBorder="1" applyAlignment="1" applyProtection="1">
      <alignment horizontal="left" vertical="center" wrapText="1"/>
    </xf>
    <xf numFmtId="3" fontId="37" fillId="35" borderId="16" xfId="0" applyNumberFormat="1" applyFont="1" applyFill="1" applyBorder="1" applyAlignment="1" applyProtection="1">
      <alignment horizontal="center" vertical="center"/>
    </xf>
    <xf numFmtId="3" fontId="52" fillId="0" borderId="16" xfId="0" applyNumberFormat="1" applyFont="1" applyFill="1" applyBorder="1" applyAlignment="1" applyProtection="1">
      <alignment horizontal="left" vertical="center" wrapText="1"/>
    </xf>
    <xf numFmtId="3" fontId="58" fillId="9" borderId="6" xfId="803" applyNumberFormat="1" applyFont="1" applyFill="1" applyBorder="1" applyAlignment="1" applyProtection="1">
      <alignment horizontal="left" vertical="center" wrapText="1"/>
    </xf>
    <xf numFmtId="3" fontId="52" fillId="0" borderId="6" xfId="0" applyNumberFormat="1" applyFont="1" applyFill="1" applyBorder="1" applyAlignment="1" applyProtection="1">
      <alignment horizontal="left" vertical="center" wrapText="1"/>
    </xf>
    <xf numFmtId="3" fontId="57" fillId="36" borderId="6" xfId="0" quotePrefix="1" applyNumberFormat="1" applyFont="1" applyFill="1" applyBorder="1" applyAlignment="1">
      <alignment horizontal="left" wrapText="1"/>
    </xf>
    <xf numFmtId="0" fontId="53" fillId="36" borderId="0" xfId="0" applyNumberFormat="1" applyFont="1" applyFill="1" applyBorder="1" applyAlignment="1" applyProtection="1">
      <alignment vertical="center"/>
    </xf>
    <xf numFmtId="3" fontId="56" fillId="0" borderId="6" xfId="0" quotePrefix="1" applyNumberFormat="1" applyFont="1" applyFill="1" applyBorder="1" applyAlignment="1">
      <alignment horizontal="left" wrapText="1"/>
    </xf>
    <xf numFmtId="3" fontId="56" fillId="0" borderId="24" xfId="0" quotePrefix="1" applyNumberFormat="1" applyFont="1" applyBorder="1" applyAlignment="1">
      <alignment horizontal="left" vertical="center" wrapText="1"/>
    </xf>
    <xf numFmtId="3" fontId="56" fillId="0" borderId="16" xfId="0" quotePrefix="1" applyNumberFormat="1" applyFont="1" applyFill="1" applyBorder="1" applyAlignment="1">
      <alignment horizontal="left" wrapText="1"/>
    </xf>
    <xf numFmtId="0" fontId="53" fillId="36" borderId="0" xfId="0" applyNumberFormat="1" applyFont="1" applyFill="1" applyBorder="1" applyAlignment="1" applyProtection="1">
      <alignment horizontal="left" vertical="center"/>
    </xf>
    <xf numFmtId="0" fontId="68" fillId="35" borderId="6" xfId="0" applyFont="1" applyFill="1" applyBorder="1" applyAlignment="1">
      <alignment horizontal="center" vertical="center"/>
    </xf>
    <xf numFmtId="0" fontId="37" fillId="0" borderId="21" xfId="0" applyNumberFormat="1" applyFont="1" applyFill="1" applyBorder="1" applyAlignment="1" applyProtection="1">
      <alignment vertical="center"/>
    </xf>
    <xf numFmtId="3" fontId="57" fillId="36" borderId="16" xfId="0" quotePrefix="1" applyNumberFormat="1" applyFont="1" applyFill="1" applyBorder="1" applyAlignment="1">
      <alignment horizontal="left" wrapText="1"/>
    </xf>
    <xf numFmtId="3" fontId="58" fillId="9" borderId="6" xfId="821" applyNumberFormat="1" applyFont="1" applyFill="1" applyBorder="1" applyAlignment="1" applyProtection="1">
      <alignment horizontal="left" vertical="center" wrapText="1"/>
    </xf>
    <xf numFmtId="3" fontId="52" fillId="0" borderId="6" xfId="0" applyNumberFormat="1" applyFont="1" applyBorder="1" applyAlignment="1">
      <alignment vertical="center" wrapText="1"/>
    </xf>
    <xf numFmtId="3" fontId="52" fillId="0" borderId="6" xfId="0" applyNumberFormat="1" applyFont="1" applyFill="1" applyBorder="1" applyAlignment="1">
      <alignment horizontal="left" vertical="center" wrapText="1"/>
    </xf>
    <xf numFmtId="0" fontId="37" fillId="36" borderId="6" xfId="0" applyNumberFormat="1" applyFont="1" applyFill="1" applyBorder="1" applyAlignment="1" applyProtection="1">
      <alignment vertical="center"/>
    </xf>
    <xf numFmtId="0" fontId="53" fillId="36" borderId="6" xfId="0" applyNumberFormat="1" applyFont="1" applyFill="1" applyBorder="1" applyAlignment="1" applyProtection="1">
      <alignment vertical="center" wrapText="1"/>
    </xf>
    <xf numFmtId="167" fontId="37" fillId="0" borderId="6" xfId="0" applyNumberFormat="1" applyFont="1" applyFill="1" applyBorder="1" applyAlignment="1" applyProtection="1">
      <alignment horizontal="center" vertical="center"/>
    </xf>
    <xf numFmtId="0" fontId="68" fillId="0" borderId="6" xfId="0" applyFont="1" applyBorder="1" applyAlignment="1">
      <alignment horizontal="center"/>
    </xf>
    <xf numFmtId="3" fontId="57" fillId="36" borderId="6" xfId="0" quotePrefix="1" applyNumberFormat="1" applyFont="1" applyFill="1" applyBorder="1" applyAlignment="1">
      <alignment horizontal="left" vertical="center" wrapText="1"/>
    </xf>
    <xf numFmtId="3" fontId="56" fillId="0" borderId="6" xfId="0" quotePrefix="1" applyNumberFormat="1" applyFont="1" applyFill="1" applyBorder="1" applyAlignment="1">
      <alignment horizontal="left" vertical="center" wrapText="1"/>
    </xf>
    <xf numFmtId="3" fontId="56" fillId="0" borderId="16" xfId="0" quotePrefix="1" applyNumberFormat="1" applyFont="1" applyFill="1" applyBorder="1" applyAlignment="1">
      <alignment horizontal="left" vertical="center" wrapText="1"/>
    </xf>
    <xf numFmtId="0" fontId="53" fillId="36" borderId="0" xfId="0" applyNumberFormat="1" applyFont="1" applyFill="1" applyBorder="1" applyAlignment="1" applyProtection="1">
      <alignment vertical="center" wrapText="1"/>
    </xf>
    <xf numFmtId="3" fontId="57" fillId="36" borderId="16" xfId="0" quotePrefix="1" applyNumberFormat="1" applyFont="1" applyFill="1" applyBorder="1" applyAlignment="1">
      <alignment horizontal="left" vertical="center" wrapText="1"/>
    </xf>
    <xf numFmtId="3" fontId="52" fillId="0" borderId="24" xfId="0" applyNumberFormat="1" applyFont="1" applyFill="1" applyBorder="1" applyAlignment="1" applyProtection="1">
      <alignment horizontal="left" vertical="center" wrapText="1"/>
    </xf>
    <xf numFmtId="3" fontId="53" fillId="36" borderId="6" xfId="0" applyNumberFormat="1" applyFont="1" applyFill="1" applyBorder="1" applyAlignment="1" applyProtection="1">
      <alignment horizontal="left" vertical="center" wrapText="1"/>
    </xf>
    <xf numFmtId="3" fontId="52" fillId="0" borderId="6" xfId="0" quotePrefix="1" applyNumberFormat="1" applyFont="1" applyFill="1" applyBorder="1" applyAlignment="1" applyProtection="1">
      <alignment horizontal="left" vertical="center" wrapText="1"/>
    </xf>
    <xf numFmtId="3" fontId="56" fillId="0" borderId="23" xfId="0" quotePrefix="1" applyNumberFormat="1" applyFont="1" applyBorder="1" applyAlignment="1">
      <alignment horizontal="left" vertical="center" wrapText="1"/>
    </xf>
    <xf numFmtId="3" fontId="53" fillId="36" borderId="18" xfId="0" applyNumberFormat="1" applyFont="1" applyFill="1" applyBorder="1" applyAlignment="1" applyProtection="1">
      <alignment horizontal="left" vertical="center" wrapText="1"/>
    </xf>
    <xf numFmtId="3" fontId="37" fillId="35" borderId="0" xfId="0" applyNumberFormat="1" applyFont="1" applyFill="1" applyBorder="1" applyAlignment="1" applyProtection="1">
      <alignment horizontal="left" vertical="center"/>
    </xf>
    <xf numFmtId="3" fontId="58" fillId="9" borderId="6" xfId="791" applyNumberFormat="1" applyFont="1" applyFill="1" applyBorder="1" applyAlignment="1" applyProtection="1">
      <alignment horizontal="left" vertical="center" wrapText="1"/>
    </xf>
    <xf numFmtId="3" fontId="58" fillId="9" borderId="6" xfId="810" applyNumberFormat="1" applyFont="1" applyFill="1" applyBorder="1" applyAlignment="1" applyProtection="1">
      <alignment horizontal="left" vertical="center" wrapText="1"/>
    </xf>
    <xf numFmtId="3" fontId="58" fillId="9" borderId="6" xfId="817" applyNumberFormat="1" applyFont="1" applyFill="1" applyBorder="1" applyAlignment="1" applyProtection="1">
      <alignment horizontal="left" vertical="center" wrapText="1"/>
    </xf>
    <xf numFmtId="3" fontId="58" fillId="9" borderId="6" xfId="823" applyNumberFormat="1" applyFont="1" applyFill="1" applyBorder="1" applyAlignment="1" applyProtection="1">
      <alignment horizontal="left" vertical="center" wrapText="1"/>
    </xf>
    <xf numFmtId="0" fontId="36" fillId="35" borderId="0" xfId="0" applyNumberFormat="1" applyFont="1" applyFill="1" applyBorder="1" applyAlignment="1" applyProtection="1">
      <alignment horizontal="left" vertical="center"/>
    </xf>
    <xf numFmtId="3" fontId="52" fillId="0" borderId="24" xfId="0" applyNumberFormat="1" applyFont="1" applyBorder="1" applyAlignment="1">
      <alignment vertical="center" wrapText="1"/>
    </xf>
    <xf numFmtId="3" fontId="53" fillId="36" borderId="6" xfId="0" applyNumberFormat="1" applyFont="1" applyFill="1" applyBorder="1" applyAlignment="1" applyProtection="1">
      <alignment vertical="center" wrapText="1"/>
    </xf>
    <xf numFmtId="3" fontId="52" fillId="0" borderId="6" xfId="0" applyNumberFormat="1" applyFont="1" applyFill="1" applyBorder="1" applyAlignment="1" applyProtection="1">
      <alignment vertical="center" wrapText="1"/>
    </xf>
    <xf numFmtId="3" fontId="52" fillId="0" borderId="6" xfId="0" applyNumberFormat="1" applyFont="1" applyFill="1" applyBorder="1" applyAlignment="1">
      <alignment vertical="center" wrapText="1"/>
    </xf>
    <xf numFmtId="0" fontId="36" fillId="0" borderId="16" xfId="0" applyNumberFormat="1" applyFont="1" applyFill="1" applyBorder="1" applyAlignment="1" applyProtection="1">
      <alignment vertical="center"/>
    </xf>
    <xf numFmtId="3" fontId="52" fillId="0" borderId="0" xfId="0" applyNumberFormat="1" applyFont="1" applyFill="1" applyBorder="1" applyAlignment="1" applyProtection="1">
      <alignment vertical="center" wrapText="1"/>
    </xf>
    <xf numFmtId="3" fontId="36" fillId="35" borderId="0" xfId="0" applyNumberFormat="1" applyFont="1" applyFill="1" applyBorder="1" applyAlignment="1" applyProtection="1">
      <alignment horizontal="center" vertical="center"/>
    </xf>
    <xf numFmtId="0" fontId="36" fillId="35" borderId="0" xfId="0" applyNumberFormat="1" applyFont="1" applyFill="1" applyBorder="1" applyProtection="1"/>
    <xf numFmtId="3" fontId="6" fillId="0" borderId="17" xfId="0" applyNumberFormat="1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vertical="center" wrapText="1"/>
    </xf>
    <xf numFmtId="0" fontId="40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Alignment="1">
      <alignment vertical="center"/>
    </xf>
    <xf numFmtId="3" fontId="40" fillId="0" borderId="6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40" fillId="0" borderId="6" xfId="0" applyFont="1" applyBorder="1" applyAlignment="1">
      <alignment horizontal="center" vertical="center"/>
    </xf>
    <xf numFmtId="0" fontId="40" fillId="0" borderId="6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vertical="center" wrapText="1"/>
    </xf>
    <xf numFmtId="0" fontId="71" fillId="32" borderId="0" xfId="0" applyFont="1" applyFill="1"/>
    <xf numFmtId="0" fontId="71" fillId="32" borderId="0" xfId="0" applyFont="1" applyFill="1" applyAlignment="1">
      <alignment horizontal="left"/>
    </xf>
    <xf numFmtId="0" fontId="70" fillId="32" borderId="0" xfId="0" applyFont="1" applyFill="1"/>
    <xf numFmtId="0" fontId="73" fillId="32" borderId="6" xfId="926" applyFont="1" applyFill="1" applyBorder="1" applyAlignment="1">
      <alignment horizontal="center" vertical="center" wrapText="1"/>
    </xf>
    <xf numFmtId="0" fontId="79" fillId="32" borderId="18" xfId="0" applyFont="1" applyFill="1" applyBorder="1" applyAlignment="1">
      <alignment horizontal="left" vertical="center" wrapText="1"/>
    </xf>
    <xf numFmtId="168" fontId="75" fillId="32" borderId="17" xfId="925" applyNumberFormat="1" applyFont="1" applyFill="1" applyBorder="1" applyAlignment="1">
      <alignment horizontal="center" vertical="center" wrapText="1"/>
    </xf>
    <xf numFmtId="168" fontId="75" fillId="32" borderId="6" xfId="925" applyNumberFormat="1" applyFont="1" applyFill="1" applyBorder="1" applyAlignment="1">
      <alignment horizontal="center" vertical="center" wrapText="1"/>
    </xf>
    <xf numFmtId="168" fontId="71" fillId="32" borderId="0" xfId="0" applyNumberFormat="1" applyFont="1" applyFill="1"/>
    <xf numFmtId="0" fontId="71" fillId="32" borderId="17" xfId="0" applyFont="1" applyFill="1" applyBorder="1" applyAlignment="1">
      <alignment horizontal="left" vertical="center" wrapText="1"/>
    </xf>
    <xf numFmtId="168" fontId="76" fillId="32" borderId="6" xfId="925" applyNumberFormat="1" applyFont="1" applyFill="1" applyBorder="1"/>
    <xf numFmtId="168" fontId="75" fillId="32" borderId="6" xfId="925" applyNumberFormat="1" applyFont="1" applyFill="1" applyBorder="1"/>
    <xf numFmtId="168" fontId="76" fillId="32" borderId="17" xfId="925" applyNumberFormat="1" applyFont="1" applyFill="1" applyBorder="1"/>
    <xf numFmtId="168" fontId="75" fillId="32" borderId="17" xfId="925" applyNumberFormat="1" applyFont="1" applyFill="1" applyBorder="1"/>
    <xf numFmtId="0" fontId="71" fillId="32" borderId="0" xfId="0" applyFont="1" applyFill="1" applyAlignment="1">
      <alignment wrapText="1"/>
    </xf>
    <xf numFmtId="0" fontId="79" fillId="32" borderId="6" xfId="0" applyFont="1" applyFill="1" applyBorder="1" applyAlignment="1">
      <alignment horizontal="left" vertical="center" wrapText="1"/>
    </xf>
    <xf numFmtId="0" fontId="71" fillId="32" borderId="18" xfId="0" applyFont="1" applyFill="1" applyBorder="1" applyAlignment="1">
      <alignment horizontal="center" vertical="center" wrapText="1"/>
    </xf>
    <xf numFmtId="0" fontId="70" fillId="32" borderId="18" xfId="0" applyFont="1" applyFill="1" applyBorder="1" applyAlignment="1">
      <alignment horizontal="left" vertical="center" wrapText="1"/>
    </xf>
    <xf numFmtId="0" fontId="71" fillId="32" borderId="6" xfId="0" applyFont="1" applyFill="1" applyBorder="1" applyAlignment="1">
      <alignment horizontal="center" vertical="center" wrapText="1"/>
    </xf>
    <xf numFmtId="0" fontId="70" fillId="32" borderId="6" xfId="0" applyFont="1" applyFill="1" applyBorder="1" applyAlignment="1">
      <alignment horizontal="left" vertical="center" wrapText="1"/>
    </xf>
    <xf numFmtId="168" fontId="71" fillId="32" borderId="0" xfId="0" applyNumberFormat="1" applyFont="1" applyFill="1" applyAlignment="1">
      <alignment wrapText="1"/>
    </xf>
    <xf numFmtId="0" fontId="70" fillId="32" borderId="32" xfId="0" applyFont="1" applyFill="1" applyBorder="1" applyAlignment="1">
      <alignment horizontal="center" vertical="center" wrapText="1"/>
    </xf>
    <xf numFmtId="0" fontId="70" fillId="32" borderId="18" xfId="0" applyFont="1" applyFill="1" applyBorder="1" applyAlignment="1">
      <alignment horizontal="center" vertical="top" wrapText="1"/>
    </xf>
    <xf numFmtId="0" fontId="70" fillId="32" borderId="6" xfId="0" applyFont="1" applyFill="1" applyBorder="1" applyAlignment="1">
      <alignment vertical="center"/>
    </xf>
    <xf numFmtId="168" fontId="75" fillId="32" borderId="17" xfId="925" applyNumberFormat="1" applyFont="1" applyFill="1" applyBorder="1" applyAlignment="1">
      <alignment horizontal="center" wrapText="1"/>
    </xf>
    <xf numFmtId="0" fontId="71" fillId="32" borderId="0" xfId="0" applyFont="1" applyFill="1" applyAlignment="1">
      <alignment horizontal="right"/>
    </xf>
    <xf numFmtId="164" fontId="71" fillId="32" borderId="0" xfId="0" applyNumberFormat="1" applyFont="1" applyFill="1"/>
    <xf numFmtId="0" fontId="81" fillId="0" borderId="0" xfId="0" applyFont="1" applyFill="1" applyAlignment="1">
      <alignment horizontal="center"/>
    </xf>
    <xf numFmtId="0" fontId="81" fillId="0" borderId="0" xfId="0" applyFont="1" applyFill="1" applyAlignment="1">
      <alignment wrapText="1"/>
    </xf>
    <xf numFmtId="3" fontId="81" fillId="0" borderId="0" xfId="0" applyNumberFormat="1" applyFont="1" applyFill="1" applyAlignment="1">
      <alignment horizontal="center" vertical="center"/>
    </xf>
    <xf numFmtId="0" fontId="81" fillId="0" borderId="0" xfId="0" applyFont="1" applyFill="1"/>
    <xf numFmtId="3" fontId="81" fillId="0" borderId="0" xfId="0" applyNumberFormat="1" applyFont="1" applyFill="1" applyAlignment="1">
      <alignment horizontal="center"/>
    </xf>
    <xf numFmtId="0" fontId="52" fillId="0" borderId="0" xfId="0" applyFont="1" applyFill="1"/>
    <xf numFmtId="3" fontId="52" fillId="0" borderId="6" xfId="0" applyNumberFormat="1" applyFont="1" applyFill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/>
    </xf>
    <xf numFmtId="0" fontId="52" fillId="0" borderId="6" xfId="0" quotePrefix="1" applyFont="1" applyFill="1" applyBorder="1" applyAlignment="1">
      <alignment horizontal="center" vertical="center" wrapText="1"/>
    </xf>
    <xf numFmtId="3" fontId="52" fillId="0" borderId="6" xfId="0" quotePrefix="1" applyNumberFormat="1" applyFont="1" applyFill="1" applyBorder="1" applyAlignment="1">
      <alignment horizontal="center" vertical="center" wrapText="1"/>
    </xf>
    <xf numFmtId="3" fontId="52" fillId="0" borderId="6" xfId="0" applyNumberFormat="1" applyFont="1" applyFill="1" applyBorder="1" applyAlignment="1">
      <alignment horizontal="center"/>
    </xf>
    <xf numFmtId="0" fontId="52" fillId="0" borderId="6" xfId="0" applyFont="1" applyFill="1" applyBorder="1"/>
    <xf numFmtId="0" fontId="52" fillId="0" borderId="6" xfId="0" quotePrefix="1" applyFont="1" applyFill="1" applyBorder="1" applyAlignment="1">
      <alignment wrapText="1"/>
    </xf>
    <xf numFmtId="3" fontId="52" fillId="0" borderId="6" xfId="0" applyNumberFormat="1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/>
    </xf>
    <xf numFmtId="3" fontId="53" fillId="0" borderId="6" xfId="0" quotePrefix="1" applyNumberFormat="1" applyFont="1" applyFill="1" applyBorder="1" applyAlignment="1">
      <alignment horizontal="center" vertical="center"/>
    </xf>
    <xf numFmtId="3" fontId="52" fillId="0" borderId="6" xfId="0" quotePrefix="1" applyNumberFormat="1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wrapText="1"/>
    </xf>
    <xf numFmtId="3" fontId="53" fillId="0" borderId="6" xfId="0" applyNumberFormat="1" applyFont="1" applyFill="1" applyBorder="1" applyAlignment="1">
      <alignment horizontal="center"/>
    </xf>
    <xf numFmtId="0" fontId="53" fillId="0" borderId="0" xfId="0" applyFont="1" applyFill="1"/>
    <xf numFmtId="0" fontId="53" fillId="0" borderId="6" xfId="0" applyFont="1" applyFill="1" applyBorder="1"/>
    <xf numFmtId="3" fontId="53" fillId="0" borderId="6" xfId="0" applyNumberFormat="1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wrapText="1"/>
    </xf>
    <xf numFmtId="3" fontId="82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83" fillId="0" borderId="0" xfId="0" applyFont="1" applyFill="1" applyAlignment="1">
      <alignment vertical="center"/>
    </xf>
    <xf numFmtId="0" fontId="80" fillId="0" borderId="0" xfId="0" applyFont="1" applyFill="1" applyAlignment="1">
      <alignment vertical="center"/>
    </xf>
    <xf numFmtId="0" fontId="80" fillId="0" borderId="6" xfId="0" applyFont="1" applyFill="1" applyBorder="1" applyAlignment="1">
      <alignment vertical="center"/>
    </xf>
    <xf numFmtId="0" fontId="80" fillId="0" borderId="6" xfId="0" quotePrefix="1" applyFont="1" applyFill="1" applyBorder="1" applyAlignment="1">
      <alignment horizontal="center" vertical="center" wrapText="1"/>
    </xf>
    <xf numFmtId="3" fontId="80" fillId="0" borderId="6" xfId="0" applyNumberFormat="1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vertical="center"/>
    </xf>
    <xf numFmtId="0" fontId="52" fillId="0" borderId="0" xfId="0" applyFont="1" applyFill="1" applyAlignment="1">
      <alignment vertical="center"/>
    </xf>
    <xf numFmtId="0" fontId="80" fillId="0" borderId="6" xfId="0" quotePrefix="1" applyFont="1" applyFill="1" applyBorder="1" applyAlignment="1">
      <alignment vertical="center" wrapText="1"/>
    </xf>
    <xf numFmtId="0" fontId="53" fillId="0" borderId="6" xfId="0" applyFont="1" applyFill="1" applyBorder="1" applyAlignment="1">
      <alignment vertical="center"/>
    </xf>
    <xf numFmtId="0" fontId="84" fillId="0" borderId="6" xfId="0" applyFont="1" applyFill="1" applyBorder="1" applyAlignment="1">
      <alignment vertical="center" wrapText="1"/>
    </xf>
    <xf numFmtId="3" fontId="53" fillId="0" borderId="6" xfId="0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3" fontId="0" fillId="0" borderId="0" xfId="0" applyNumberFormat="1" applyFont="1" applyFill="1" applyAlignment="1">
      <alignment horizontal="center"/>
    </xf>
    <xf numFmtId="0" fontId="83" fillId="0" borderId="0" xfId="0" applyFont="1" applyFill="1"/>
    <xf numFmtId="3" fontId="52" fillId="0" borderId="6" xfId="0" quotePrefix="1" applyNumberFormat="1" applyFont="1" applyFill="1" applyBorder="1" applyAlignment="1">
      <alignment horizontal="center"/>
    </xf>
    <xf numFmtId="0" fontId="52" fillId="0" borderId="6" xfId="0" quotePrefix="1" applyFont="1" applyFill="1" applyBorder="1"/>
    <xf numFmtId="3" fontId="53" fillId="0" borderId="6" xfId="0" quotePrefix="1" applyNumberFormat="1" applyFont="1" applyFill="1" applyBorder="1" applyAlignment="1">
      <alignment horizontal="center"/>
    </xf>
    <xf numFmtId="0" fontId="0" fillId="0" borderId="0" xfId="0" applyFill="1"/>
    <xf numFmtId="3" fontId="0" fillId="0" borderId="0" xfId="0" applyNumberFormat="1" applyFont="1" applyFill="1"/>
    <xf numFmtId="3" fontId="0" fillId="0" borderId="0" xfId="0" applyNumberFormat="1" applyFill="1"/>
    <xf numFmtId="0" fontId="80" fillId="0" borderId="0" xfId="0" applyFont="1" applyFill="1"/>
    <xf numFmtId="0" fontId="80" fillId="0" borderId="6" xfId="0" applyFont="1" applyFill="1" applyBorder="1" applyAlignment="1">
      <alignment horizontal="center" vertical="center" wrapText="1"/>
    </xf>
    <xf numFmtId="0" fontId="80" fillId="0" borderId="6" xfId="0" applyFont="1" applyFill="1" applyBorder="1"/>
    <xf numFmtId="0" fontId="80" fillId="0" borderId="6" xfId="0" quotePrefix="1" applyFont="1" applyFill="1" applyBorder="1"/>
    <xf numFmtId="0" fontId="84" fillId="0" borderId="6" xfId="0" quotePrefix="1" applyFont="1" applyFill="1" applyBorder="1"/>
    <xf numFmtId="0" fontId="84" fillId="0" borderId="6" xfId="0" applyFont="1" applyFill="1" applyBorder="1"/>
    <xf numFmtId="0" fontId="40" fillId="0" borderId="6" xfId="0" applyFont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52" fillId="0" borderId="6" xfId="0" quotePrefix="1" applyFont="1" applyFill="1" applyBorder="1" applyAlignment="1">
      <alignment vertical="center" wrapText="1"/>
    </xf>
    <xf numFmtId="0" fontId="52" fillId="0" borderId="17" xfId="0" applyFont="1" applyFill="1" applyBorder="1" applyAlignment="1">
      <alignment horizontal="center" vertical="center" wrapText="1"/>
    </xf>
    <xf numFmtId="4" fontId="52" fillId="0" borderId="17" xfId="0" applyNumberFormat="1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/>
    </xf>
    <xf numFmtId="0" fontId="83" fillId="0" borderId="0" xfId="0" applyFont="1" applyFill="1" applyAlignment="1">
      <alignment horizontal="center"/>
    </xf>
    <xf numFmtId="0" fontId="56" fillId="0" borderId="6" xfId="0" applyFont="1" applyFill="1" applyBorder="1" applyAlignment="1">
      <alignment vertical="center"/>
    </xf>
    <xf numFmtId="4" fontId="52" fillId="0" borderId="6" xfId="0" quotePrefix="1" applyNumberFormat="1" applyFont="1" applyFill="1" applyBorder="1" applyAlignment="1">
      <alignment vertical="center" wrapText="1"/>
    </xf>
    <xf numFmtId="3" fontId="56" fillId="0" borderId="6" xfId="0" applyNumberFormat="1" applyFont="1" applyFill="1" applyBorder="1" applyAlignment="1">
      <alignment horizontal="center" vertical="center"/>
    </xf>
    <xf numFmtId="4" fontId="83" fillId="0" borderId="0" xfId="0" applyNumberFormat="1" applyFont="1" applyFill="1" applyAlignment="1">
      <alignment wrapText="1"/>
    </xf>
    <xf numFmtId="0" fontId="85" fillId="0" borderId="0" xfId="0" applyFont="1" applyFill="1" applyAlignment="1">
      <alignment horizontal="center"/>
    </xf>
    <xf numFmtId="3" fontId="83" fillId="0" borderId="0" xfId="0" applyNumberFormat="1" applyFont="1" applyFill="1" applyAlignment="1">
      <alignment horizontal="center" wrapText="1"/>
    </xf>
    <xf numFmtId="169" fontId="83" fillId="0" borderId="0" xfId="0" applyNumberFormat="1" applyFont="1" applyFill="1" applyAlignment="1">
      <alignment wrapText="1"/>
    </xf>
    <xf numFmtId="0" fontId="52" fillId="0" borderId="0" xfId="0" applyFont="1" applyBorder="1" applyAlignment="1">
      <alignment wrapText="1"/>
    </xf>
    <xf numFmtId="0" fontId="52" fillId="0" borderId="0" xfId="0" applyFont="1" applyAlignment="1">
      <alignment wrapText="1"/>
    </xf>
    <xf numFmtId="3" fontId="52" fillId="0" borderId="6" xfId="0" applyNumberFormat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3" fillId="0" borderId="6" xfId="0" applyFont="1" applyFill="1" applyBorder="1" applyAlignment="1">
      <alignment horizontal="left" vertical="center" wrapText="1"/>
    </xf>
    <xf numFmtId="0" fontId="53" fillId="0" borderId="0" xfId="0" applyFont="1" applyBorder="1" applyAlignment="1">
      <alignment vertical="center" wrapText="1"/>
    </xf>
    <xf numFmtId="0" fontId="53" fillId="0" borderId="0" xfId="0" applyFont="1" applyAlignment="1">
      <alignment vertical="center" wrapText="1"/>
    </xf>
    <xf numFmtId="0" fontId="52" fillId="0" borderId="6" xfId="0" quotePrefix="1" applyFont="1" applyBorder="1" applyAlignment="1">
      <alignment wrapText="1"/>
    </xf>
    <xf numFmtId="3" fontId="53" fillId="0" borderId="0" xfId="0" applyNumberFormat="1" applyFont="1" applyBorder="1" applyAlignment="1">
      <alignment horizontal="center" vertical="center" wrapText="1"/>
    </xf>
    <xf numFmtId="3" fontId="52" fillId="0" borderId="0" xfId="0" applyNumberFormat="1" applyFont="1" applyAlignment="1">
      <alignment vertical="center" wrapText="1"/>
    </xf>
    <xf numFmtId="0" fontId="52" fillId="0" borderId="0" xfId="0" applyFont="1" applyAlignment="1">
      <alignment vertical="center" wrapText="1"/>
    </xf>
    <xf numFmtId="0" fontId="52" fillId="0" borderId="6" xfId="0" quotePrefix="1" applyFont="1" applyBorder="1" applyAlignment="1">
      <alignment horizontal="left" wrapText="1"/>
    </xf>
    <xf numFmtId="3" fontId="53" fillId="0" borderId="0" xfId="0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vertical="center" wrapText="1"/>
    </xf>
    <xf numFmtId="0" fontId="52" fillId="0" borderId="6" xfId="0" applyFont="1" applyBorder="1" applyAlignment="1">
      <alignment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0" xfId="0" applyNumberFormat="1" applyFont="1" applyBorder="1" applyAlignment="1">
      <alignment horizontal="center" wrapText="1"/>
    </xf>
    <xf numFmtId="14" fontId="53" fillId="0" borderId="0" xfId="0" applyNumberFormat="1" applyFont="1" applyFill="1" applyBorder="1" applyAlignment="1">
      <alignment horizontal="left" vertical="center" wrapText="1"/>
    </xf>
    <xf numFmtId="3" fontId="53" fillId="0" borderId="0" xfId="0" applyNumberFormat="1" applyFont="1" applyBorder="1" applyAlignment="1">
      <alignment horizontal="center" wrapText="1"/>
    </xf>
    <xf numFmtId="0" fontId="53" fillId="0" borderId="0" xfId="0" applyFont="1" applyBorder="1" applyAlignment="1">
      <alignment horizontal="left" wrapText="1"/>
    </xf>
    <xf numFmtId="0" fontId="56" fillId="0" borderId="0" xfId="0" applyFont="1" applyBorder="1" applyAlignment="1">
      <alignment vertical="center" wrapText="1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Fill="1" applyBorder="1" applyAlignment="1">
      <alignment horizontal="left" wrapText="1"/>
    </xf>
    <xf numFmtId="0" fontId="53" fillId="0" borderId="0" xfId="0" applyFont="1" applyBorder="1" applyAlignment="1">
      <alignment wrapText="1"/>
    </xf>
    <xf numFmtId="0" fontId="52" fillId="0" borderId="6" xfId="0" applyFont="1" applyFill="1" applyBorder="1" applyAlignment="1">
      <alignment horizontal="left" wrapText="1"/>
    </xf>
    <xf numFmtId="3" fontId="52" fillId="0" borderId="0" xfId="0" applyNumberFormat="1" applyFont="1" applyAlignment="1">
      <alignment horizontal="center" wrapText="1"/>
    </xf>
    <xf numFmtId="0" fontId="52" fillId="0" borderId="6" xfId="0" applyFont="1" applyFill="1" applyBorder="1" applyAlignment="1">
      <alignment horizontal="center"/>
    </xf>
    <xf numFmtId="0" fontId="71" fillId="32" borderId="6" xfId="0" applyFont="1" applyFill="1" applyBorder="1" applyAlignment="1">
      <alignment horizontal="center" vertical="center" wrapText="1"/>
    </xf>
    <xf numFmtId="0" fontId="70" fillId="32" borderId="6" xfId="0" applyFont="1" applyFill="1" applyBorder="1" applyAlignment="1">
      <alignment horizontal="left" vertical="center" wrapText="1"/>
    </xf>
    <xf numFmtId="0" fontId="80" fillId="0" borderId="6" xfId="0" applyFont="1" applyFill="1" applyBorder="1" applyAlignment="1">
      <alignment vertical="center" wrapText="1"/>
    </xf>
    <xf numFmtId="0" fontId="56" fillId="0" borderId="0" xfId="0" applyFont="1" applyBorder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0" fontId="40" fillId="0" borderId="0" xfId="0" applyFont="1" applyFill="1" applyAlignment="1">
      <alignment horizontal="left" vertical="center"/>
    </xf>
    <xf numFmtId="0" fontId="40" fillId="0" borderId="6" xfId="0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 vertical="center" wrapText="1"/>
    </xf>
    <xf numFmtId="0" fontId="52" fillId="32" borderId="18" xfId="0" applyFont="1" applyFill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/>
    </xf>
    <xf numFmtId="0" fontId="56" fillId="0" borderId="37" xfId="0" applyFont="1" applyFill="1" applyBorder="1" applyAlignment="1">
      <alignment horizontal="left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3" fontId="52" fillId="0" borderId="18" xfId="0" applyNumberFormat="1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40" fillId="0" borderId="37" xfId="0" applyFont="1" applyFill="1" applyBorder="1" applyAlignment="1">
      <alignment horizontal="left"/>
    </xf>
    <xf numFmtId="3" fontId="52" fillId="0" borderId="6" xfId="0" applyNumberFormat="1" applyFont="1" applyFill="1" applyBorder="1" applyAlignment="1">
      <alignment horizontal="center" vertical="center" wrapText="1"/>
    </xf>
    <xf numFmtId="3" fontId="80" fillId="0" borderId="6" xfId="0" applyNumberFormat="1" applyFont="1" applyFill="1" applyBorder="1" applyAlignment="1">
      <alignment horizontal="center"/>
    </xf>
    <xf numFmtId="0" fontId="40" fillId="0" borderId="37" xfId="0" applyFont="1" applyFill="1" applyBorder="1" applyAlignment="1">
      <alignment horizontal="left" vertical="center"/>
    </xf>
    <xf numFmtId="0" fontId="80" fillId="0" borderId="18" xfId="0" applyFont="1" applyFill="1" applyBorder="1" applyAlignment="1">
      <alignment horizontal="center" vertical="center" wrapText="1"/>
    </xf>
    <xf numFmtId="0" fontId="80" fillId="0" borderId="17" xfId="0" applyFont="1" applyFill="1" applyBorder="1" applyAlignment="1">
      <alignment horizontal="center" vertical="center" wrapText="1"/>
    </xf>
    <xf numFmtId="0" fontId="80" fillId="0" borderId="6" xfId="0" applyFont="1" applyFill="1" applyBorder="1" applyAlignment="1">
      <alignment horizontal="center" vertical="center" wrapText="1"/>
    </xf>
    <xf numFmtId="3" fontId="80" fillId="0" borderId="6" xfId="0" applyNumberFormat="1" applyFont="1" applyFill="1" applyBorder="1" applyAlignment="1">
      <alignment horizontal="center" vertical="center"/>
    </xf>
    <xf numFmtId="3" fontId="52" fillId="0" borderId="6" xfId="0" applyNumberFormat="1" applyFont="1" applyFill="1" applyBorder="1" applyAlignment="1">
      <alignment horizontal="center"/>
    </xf>
    <xf numFmtId="0" fontId="80" fillId="0" borderId="16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78" fillId="32" borderId="0" xfId="0" applyFont="1" applyFill="1" applyAlignment="1">
      <alignment horizontal="left" vertical="center" wrapText="1"/>
    </xf>
    <xf numFmtId="0" fontId="70" fillId="32" borderId="18" xfId="0" applyFont="1" applyFill="1" applyBorder="1" applyAlignment="1">
      <alignment horizontal="center" vertical="center" wrapText="1"/>
    </xf>
    <xf numFmtId="0" fontId="70" fillId="32" borderId="17" xfId="0" applyFont="1" applyFill="1" applyBorder="1" applyAlignment="1">
      <alignment horizontal="center" vertical="center" wrapText="1"/>
    </xf>
    <xf numFmtId="0" fontId="70" fillId="32" borderId="6" xfId="0" applyFont="1" applyFill="1" applyBorder="1" applyAlignment="1">
      <alignment horizontal="center" vertical="center" wrapText="1"/>
    </xf>
    <xf numFmtId="0" fontId="73" fillId="32" borderId="18" xfId="926" applyFont="1" applyFill="1" applyBorder="1" applyAlignment="1">
      <alignment horizontal="center" vertical="center" wrapText="1"/>
    </xf>
    <xf numFmtId="0" fontId="73" fillId="32" borderId="17" xfId="926" applyFont="1" applyFill="1" applyBorder="1" applyAlignment="1">
      <alignment horizontal="center" vertical="center" wrapText="1"/>
    </xf>
    <xf numFmtId="0" fontId="70" fillId="32" borderId="6" xfId="0" applyFont="1" applyFill="1" applyBorder="1" applyAlignment="1">
      <alignment horizontal="center" vertical="center"/>
    </xf>
    <xf numFmtId="0" fontId="71" fillId="32" borderId="18" xfId="0" applyFont="1" applyFill="1" applyBorder="1" applyAlignment="1">
      <alignment horizontal="center" vertical="center" wrapText="1"/>
    </xf>
    <xf numFmtId="0" fontId="71" fillId="32" borderId="17" xfId="0" applyFont="1" applyFill="1" applyBorder="1" applyAlignment="1">
      <alignment horizontal="center" vertical="center" wrapText="1"/>
    </xf>
    <xf numFmtId="0" fontId="70" fillId="32" borderId="18" xfId="0" applyFont="1" applyFill="1" applyBorder="1" applyAlignment="1">
      <alignment horizontal="left" vertical="center" wrapText="1"/>
    </xf>
    <xf numFmtId="0" fontId="70" fillId="32" borderId="17" xfId="0" applyFont="1" applyFill="1" applyBorder="1" applyAlignment="1">
      <alignment horizontal="left" vertical="center" wrapText="1"/>
    </xf>
    <xf numFmtId="0" fontId="74" fillId="32" borderId="6" xfId="926" applyFont="1" applyFill="1" applyBorder="1" applyAlignment="1">
      <alignment horizontal="center" vertical="center" wrapText="1"/>
    </xf>
    <xf numFmtId="0" fontId="77" fillId="32" borderId="6" xfId="0" applyNumberFormat="1" applyFont="1" applyFill="1" applyBorder="1" applyAlignment="1">
      <alignment horizontal="center" vertical="center" wrapText="1"/>
    </xf>
    <xf numFmtId="0" fontId="0" fillId="32" borderId="6" xfId="0" applyFill="1" applyBorder="1" applyAlignment="1">
      <alignment horizontal="center" vertical="center" wrapText="1"/>
    </xf>
    <xf numFmtId="0" fontId="74" fillId="32" borderId="18" xfId="926" applyFont="1" applyFill="1" applyBorder="1" applyAlignment="1">
      <alignment horizontal="center" vertical="center" wrapText="1"/>
    </xf>
    <xf numFmtId="0" fontId="74" fillId="32" borderId="17" xfId="926" applyFont="1" applyFill="1" applyBorder="1" applyAlignment="1">
      <alignment horizontal="center" vertical="center" wrapText="1"/>
    </xf>
    <xf numFmtId="0" fontId="74" fillId="32" borderId="23" xfId="926" applyFont="1" applyFill="1" applyBorder="1" applyAlignment="1">
      <alignment horizontal="center" vertical="center" wrapText="1"/>
    </xf>
    <xf numFmtId="0" fontId="0" fillId="32" borderId="24" xfId="0" applyFill="1" applyBorder="1" applyAlignment="1">
      <alignment horizontal="center" vertical="center" wrapText="1"/>
    </xf>
    <xf numFmtId="0" fontId="0" fillId="32" borderId="17" xfId="0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3" fontId="10" fillId="0" borderId="6" xfId="0" applyNumberFormat="1" applyFont="1" applyFill="1" applyBorder="1" applyAlignment="1">
      <alignment horizontal="center" vertical="center" wrapText="1"/>
    </xf>
    <xf numFmtId="3" fontId="10" fillId="0" borderId="25" xfId="0" applyNumberFormat="1" applyFont="1" applyFill="1" applyBorder="1" applyAlignment="1">
      <alignment horizontal="center" vertical="center" wrapText="1"/>
    </xf>
    <xf numFmtId="3" fontId="10" fillId="0" borderId="41" xfId="0" applyNumberFormat="1" applyFont="1" applyFill="1" applyBorder="1" applyAlignment="1" applyProtection="1">
      <alignment horizontal="center" vertical="center" wrapText="1"/>
    </xf>
    <xf numFmtId="3" fontId="10" fillId="0" borderId="42" xfId="0" applyNumberFormat="1" applyFont="1" applyFill="1" applyBorder="1" applyAlignment="1" applyProtection="1">
      <alignment horizontal="center" vertical="center" wrapText="1"/>
    </xf>
    <xf numFmtId="3" fontId="10" fillId="0" borderId="43" xfId="0" applyNumberFormat="1" applyFont="1" applyFill="1" applyBorder="1" applyAlignment="1" applyProtection="1">
      <alignment horizontal="center" vertical="center" wrapText="1"/>
    </xf>
    <xf numFmtId="3" fontId="6" fillId="0" borderId="26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5" fillId="0" borderId="44" xfId="0" applyNumberFormat="1" applyFont="1" applyFill="1" applyBorder="1" applyAlignment="1" applyProtection="1">
      <alignment horizontal="center" vertical="center" wrapText="1"/>
    </xf>
    <xf numFmtId="3" fontId="5" fillId="0" borderId="45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Alignment="1">
      <alignment horizontal="center"/>
    </xf>
    <xf numFmtId="0" fontId="40" fillId="0" borderId="18" xfId="0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center" vertical="center"/>
    </xf>
    <xf numFmtId="0" fontId="40" fillId="0" borderId="18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3" fontId="40" fillId="0" borderId="16" xfId="0" applyNumberFormat="1" applyFont="1" applyFill="1" applyBorder="1" applyAlignment="1">
      <alignment horizontal="center" vertical="center" wrapText="1" readingOrder="1"/>
    </xf>
    <xf numFmtId="3" fontId="40" fillId="0" borderId="23" xfId="0" applyNumberFormat="1" applyFont="1" applyFill="1" applyBorder="1" applyAlignment="1">
      <alignment horizontal="center" vertical="center" wrapText="1" readingOrder="1"/>
    </xf>
    <xf numFmtId="3" fontId="40" fillId="0" borderId="24" xfId="0" applyNumberFormat="1" applyFont="1" applyFill="1" applyBorder="1" applyAlignment="1">
      <alignment horizontal="center" vertical="center" wrapText="1" readingOrder="1"/>
    </xf>
    <xf numFmtId="0" fontId="40" fillId="0" borderId="6" xfId="0" applyFont="1" applyBorder="1" applyAlignment="1">
      <alignment horizontal="center" vertical="center"/>
    </xf>
    <xf numFmtId="0" fontId="9" fillId="0" borderId="0" xfId="922" applyNumberFormat="1" applyFont="1" applyFill="1" applyBorder="1" applyAlignment="1" applyProtection="1">
      <alignment horizontal="center"/>
    </xf>
    <xf numFmtId="3" fontId="36" fillId="0" borderId="6" xfId="923" applyNumberFormat="1" applyFont="1" applyBorder="1" applyAlignment="1">
      <alignment horizontal="center" vertical="center" wrapText="1"/>
    </xf>
    <xf numFmtId="0" fontId="36" fillId="0" borderId="6" xfId="923" quotePrefix="1" applyFont="1" applyBorder="1" applyAlignment="1">
      <alignment horizontal="center" vertical="center" wrapText="1"/>
    </xf>
    <xf numFmtId="0" fontId="36" fillId="0" borderId="6" xfId="923" applyNumberFormat="1" applyFont="1" applyFill="1" applyBorder="1" applyAlignment="1" applyProtection="1">
      <alignment horizontal="center" vertical="center"/>
    </xf>
    <xf numFmtId="0" fontId="59" fillId="0" borderId="0" xfId="923" applyNumberFormat="1" applyFont="1" applyFill="1" applyBorder="1" applyAlignment="1" applyProtection="1">
      <alignment horizontal="center"/>
    </xf>
    <xf numFmtId="0" fontId="57" fillId="0" borderId="0" xfId="714" applyFont="1" applyAlignment="1">
      <alignment horizontal="center" vertical="center" wrapText="1"/>
    </xf>
    <xf numFmtId="0" fontId="52" fillId="0" borderId="55" xfId="0" applyNumberFormat="1" applyFont="1" applyFill="1" applyBorder="1" applyAlignment="1" applyProtection="1">
      <alignment horizontal="center" vertical="center"/>
    </xf>
    <xf numFmtId="0" fontId="56" fillId="32" borderId="41" xfId="714" applyNumberFormat="1" applyFont="1" applyFill="1" applyBorder="1" applyAlignment="1" applyProtection="1">
      <alignment horizontal="center" vertical="center" wrapText="1"/>
    </xf>
    <xf numFmtId="0" fontId="56" fillId="32" borderId="26" xfId="714" applyNumberFormat="1" applyFont="1" applyFill="1" applyBorder="1" applyAlignment="1" applyProtection="1">
      <alignment horizontal="center" vertical="center" wrapText="1"/>
    </xf>
    <xf numFmtId="0" fontId="56" fillId="32" borderId="38" xfId="714" applyNumberFormat="1" applyFont="1" applyFill="1" applyBorder="1" applyAlignment="1" applyProtection="1">
      <alignment horizontal="center" vertical="center" wrapText="1"/>
    </xf>
    <xf numFmtId="0" fontId="56" fillId="32" borderId="42" xfId="714" applyNumberFormat="1" applyFont="1" applyFill="1" applyBorder="1" applyAlignment="1" applyProtection="1">
      <alignment horizontal="center" vertical="center" wrapText="1"/>
    </xf>
    <xf numFmtId="0" fontId="56" fillId="32" borderId="6" xfId="714" applyNumberFormat="1" applyFont="1" applyFill="1" applyBorder="1" applyAlignment="1" applyProtection="1">
      <alignment horizontal="center" vertical="center" wrapText="1"/>
    </xf>
    <xf numFmtId="0" fontId="56" fillId="32" borderId="18" xfId="714" applyNumberFormat="1" applyFont="1" applyFill="1" applyBorder="1" applyAlignment="1" applyProtection="1">
      <alignment horizontal="center" vertical="center" wrapText="1"/>
    </xf>
    <xf numFmtId="0" fontId="60" fillId="32" borderId="42" xfId="826" applyNumberFormat="1" applyFont="1" applyFill="1" applyBorder="1" applyAlignment="1" applyProtection="1">
      <alignment horizontal="center" vertical="center" wrapText="1"/>
    </xf>
    <xf numFmtId="0" fontId="60" fillId="32" borderId="6" xfId="826" applyNumberFormat="1" applyFont="1" applyFill="1" applyBorder="1" applyAlignment="1" applyProtection="1">
      <alignment horizontal="center" vertical="center" wrapText="1"/>
    </xf>
    <xf numFmtId="0" fontId="60" fillId="32" borderId="18" xfId="826" applyNumberFormat="1" applyFont="1" applyFill="1" applyBorder="1" applyAlignment="1" applyProtection="1">
      <alignment horizontal="center" vertical="center" wrapText="1"/>
    </xf>
    <xf numFmtId="0" fontId="57" fillId="0" borderId="50" xfId="714" applyFont="1" applyFill="1" applyBorder="1" applyAlignment="1">
      <alignment horizontal="center" vertical="center" wrapText="1"/>
    </xf>
    <xf numFmtId="0" fontId="57" fillId="0" borderId="19" xfId="714" applyFont="1" applyFill="1" applyBorder="1" applyAlignment="1">
      <alignment horizontal="center" vertical="center" wrapText="1"/>
    </xf>
    <xf numFmtId="0" fontId="56" fillId="0" borderId="46" xfId="714" applyFont="1" applyFill="1" applyBorder="1" applyAlignment="1">
      <alignment horizontal="center" vertical="center"/>
    </xf>
    <xf numFmtId="0" fontId="56" fillId="0" borderId="51" xfId="714" applyFont="1" applyFill="1" applyBorder="1" applyAlignment="1">
      <alignment horizontal="center" vertical="center"/>
    </xf>
    <xf numFmtId="0" fontId="52" fillId="0" borderId="41" xfId="0" applyNumberFormat="1" applyFont="1" applyFill="1" applyBorder="1" applyAlignment="1" applyProtection="1">
      <alignment horizontal="center" vertical="center" wrapText="1"/>
    </xf>
    <xf numFmtId="0" fontId="52" fillId="0" borderId="26" xfId="0" applyNumberFormat="1" applyFont="1" applyFill="1" applyBorder="1" applyAlignment="1" applyProtection="1">
      <alignment horizontal="center" vertical="center" wrapText="1"/>
    </xf>
    <xf numFmtId="0" fontId="52" fillId="0" borderId="38" xfId="0" applyNumberFormat="1" applyFont="1" applyFill="1" applyBorder="1" applyAlignment="1" applyProtection="1">
      <alignment horizontal="center" vertical="center" wrapText="1"/>
    </xf>
    <xf numFmtId="0" fontId="53" fillId="0" borderId="52" xfId="0" applyNumberFormat="1" applyFont="1" applyFill="1" applyBorder="1" applyAlignment="1" applyProtection="1">
      <alignment horizontal="center" vertical="center" wrapText="1"/>
    </xf>
    <xf numFmtId="0" fontId="53" fillId="0" borderId="53" xfId="0" applyNumberFormat="1" applyFont="1" applyFill="1" applyBorder="1" applyAlignment="1" applyProtection="1">
      <alignment horizontal="center" vertical="center" wrapText="1"/>
    </xf>
    <xf numFmtId="0" fontId="53" fillId="0" borderId="54" xfId="0" applyNumberFormat="1" applyFont="1" applyFill="1" applyBorder="1" applyAlignment="1" applyProtection="1">
      <alignment horizontal="center" vertical="center" wrapText="1"/>
    </xf>
    <xf numFmtId="0" fontId="53" fillId="0" borderId="43" xfId="0" applyNumberFormat="1" applyFont="1" applyFill="1" applyBorder="1" applyAlignment="1" applyProtection="1">
      <alignment horizontal="center" vertical="center" wrapText="1"/>
    </xf>
    <xf numFmtId="0" fontId="53" fillId="0" borderId="25" xfId="0" applyNumberFormat="1" applyFont="1" applyFill="1" applyBorder="1" applyAlignment="1" applyProtection="1">
      <alignment horizontal="center" vertical="center" wrapText="1"/>
    </xf>
    <xf numFmtId="0" fontId="53" fillId="0" borderId="57" xfId="0" applyNumberFormat="1" applyFont="1" applyFill="1" applyBorder="1" applyAlignment="1" applyProtection="1">
      <alignment horizontal="center" vertical="center" wrapText="1"/>
    </xf>
    <xf numFmtId="0" fontId="52" fillId="0" borderId="0" xfId="0" applyNumberFormat="1" applyFont="1" applyFill="1" applyBorder="1" applyAlignment="1" applyProtection="1">
      <alignment horizontal="left" vertical="center" wrapText="1"/>
    </xf>
    <xf numFmtId="0" fontId="57" fillId="0" borderId="41" xfId="714" applyFont="1" applyFill="1" applyBorder="1" applyAlignment="1">
      <alignment horizontal="center" vertical="center" wrapText="1"/>
    </xf>
    <xf numFmtId="0" fontId="57" fillId="0" borderId="26" xfId="714" applyFont="1" applyFill="1" applyBorder="1" applyAlignment="1">
      <alignment horizontal="center" vertical="center" wrapText="1"/>
    </xf>
    <xf numFmtId="0" fontId="57" fillId="0" borderId="27" xfId="714" applyFont="1" applyFill="1" applyBorder="1" applyAlignment="1">
      <alignment horizontal="center" vertical="center" wrapText="1"/>
    </xf>
    <xf numFmtId="0" fontId="53" fillId="0" borderId="42" xfId="0" applyNumberFormat="1" applyFont="1" applyFill="1" applyBorder="1" applyAlignment="1" applyProtection="1">
      <alignment horizontal="center" vertical="center" wrapText="1"/>
    </xf>
    <xf numFmtId="0" fontId="53" fillId="0" borderId="6" xfId="0" applyNumberFormat="1" applyFont="1" applyFill="1" applyBorder="1" applyAlignment="1" applyProtection="1">
      <alignment horizontal="center" vertical="center" wrapText="1"/>
    </xf>
    <xf numFmtId="0" fontId="56" fillId="0" borderId="16" xfId="714" applyFont="1" applyFill="1" applyBorder="1" applyAlignment="1">
      <alignment horizontal="center" vertical="center" wrapText="1"/>
    </xf>
    <xf numFmtId="0" fontId="56" fillId="0" borderId="23" xfId="714" applyFont="1" applyFill="1" applyBorder="1" applyAlignment="1">
      <alignment horizontal="center" vertical="center" wrapText="1"/>
    </xf>
    <xf numFmtId="0" fontId="56" fillId="0" borderId="24" xfId="714" applyFont="1" applyFill="1" applyBorder="1" applyAlignment="1">
      <alignment horizontal="center" vertical="center" wrapText="1"/>
    </xf>
    <xf numFmtId="0" fontId="56" fillId="0" borderId="21" xfId="714" applyFont="1" applyFill="1" applyBorder="1" applyAlignment="1">
      <alignment horizontal="center" vertical="center" wrapText="1"/>
    </xf>
    <xf numFmtId="0" fontId="56" fillId="0" borderId="47" xfId="714" applyFont="1" applyFill="1" applyBorder="1" applyAlignment="1">
      <alignment horizontal="center" vertical="center" wrapText="1"/>
    </xf>
    <xf numFmtId="0" fontId="56" fillId="0" borderId="32" xfId="714" applyFont="1" applyFill="1" applyBorder="1" applyAlignment="1">
      <alignment horizontal="center" vertical="center" wrapText="1"/>
    </xf>
    <xf numFmtId="0" fontId="52" fillId="0" borderId="6" xfId="714" applyFont="1" applyFill="1" applyBorder="1" applyAlignment="1">
      <alignment horizontal="center" vertical="center" wrapText="1"/>
    </xf>
    <xf numFmtId="0" fontId="52" fillId="0" borderId="21" xfId="714" applyFont="1" applyFill="1" applyBorder="1" applyAlignment="1">
      <alignment horizontal="center" vertical="center" wrapText="1"/>
    </xf>
    <xf numFmtId="0" fontId="52" fillId="0" borderId="20" xfId="714" applyFont="1" applyFill="1" applyBorder="1" applyAlignment="1">
      <alignment horizontal="center" vertical="center" wrapText="1"/>
    </xf>
    <xf numFmtId="0" fontId="53" fillId="0" borderId="18" xfId="0" applyNumberFormat="1" applyFont="1" applyFill="1" applyBorder="1" applyAlignment="1" applyProtection="1">
      <alignment horizontal="center" vertical="center" wrapText="1"/>
    </xf>
    <xf numFmtId="0" fontId="53" fillId="0" borderId="19" xfId="0" applyNumberFormat="1" applyFont="1" applyFill="1" applyBorder="1" applyAlignment="1" applyProtection="1">
      <alignment horizontal="center" vertical="center" wrapText="1"/>
    </xf>
    <xf numFmtId="0" fontId="53" fillId="0" borderId="16" xfId="0" applyNumberFormat="1" applyFont="1" applyFill="1" applyBorder="1" applyAlignment="1" applyProtection="1">
      <alignment horizontal="center" vertical="center" wrapText="1"/>
    </xf>
    <xf numFmtId="0" fontId="53" fillId="0" borderId="24" xfId="0" applyNumberFormat="1" applyFont="1" applyFill="1" applyBorder="1" applyAlignment="1" applyProtection="1">
      <alignment horizontal="center" vertical="center" wrapText="1"/>
    </xf>
    <xf numFmtId="0" fontId="36" fillId="0" borderId="18" xfId="0" applyNumberFormat="1" applyFont="1" applyFill="1" applyBorder="1" applyAlignment="1" applyProtection="1">
      <alignment horizontal="center" vertical="center" wrapText="1"/>
    </xf>
    <xf numFmtId="0" fontId="36" fillId="0" borderId="17" xfId="0" applyNumberFormat="1" applyFont="1" applyFill="1" applyBorder="1" applyAlignment="1" applyProtection="1">
      <alignment horizontal="center" vertical="center" wrapText="1"/>
    </xf>
    <xf numFmtId="0" fontId="52" fillId="0" borderId="37" xfId="0" applyNumberFormat="1" applyFont="1" applyFill="1" applyBorder="1" applyAlignment="1" applyProtection="1">
      <alignment horizontal="center"/>
    </xf>
    <xf numFmtId="0" fontId="36" fillId="0" borderId="37" xfId="0" applyNumberFormat="1" applyFont="1" applyFill="1" applyBorder="1" applyAlignment="1" applyProtection="1">
      <alignment horizontal="center"/>
    </xf>
    <xf numFmtId="0" fontId="52" fillId="0" borderId="18" xfId="0" applyNumberFormat="1" applyFont="1" applyFill="1" applyBorder="1" applyAlignment="1" applyProtection="1">
      <alignment horizontal="center" vertical="center" wrapText="1"/>
    </xf>
    <xf numFmtId="0" fontId="52" fillId="0" borderId="17" xfId="0" applyNumberFormat="1" applyFont="1" applyFill="1" applyBorder="1" applyAlignment="1" applyProtection="1">
      <alignment horizontal="center" vertical="center" wrapText="1"/>
    </xf>
    <xf numFmtId="3" fontId="52" fillId="0" borderId="18" xfId="0" applyNumberFormat="1" applyFont="1" applyFill="1" applyBorder="1" applyAlignment="1" applyProtection="1">
      <alignment horizontal="center" vertical="center" wrapText="1"/>
    </xf>
    <xf numFmtId="3" fontId="52" fillId="0" borderId="17" xfId="0" applyNumberFormat="1" applyFont="1" applyFill="1" applyBorder="1" applyAlignment="1" applyProtection="1">
      <alignment horizontal="center" vertical="center" wrapText="1"/>
    </xf>
    <xf numFmtId="0" fontId="37" fillId="0" borderId="16" xfId="0" applyNumberFormat="1" applyFont="1" applyFill="1" applyBorder="1" applyAlignment="1" applyProtection="1">
      <alignment horizontal="center" vertical="center" wrapText="1"/>
    </xf>
    <xf numFmtId="0" fontId="37" fillId="0" borderId="23" xfId="0" applyNumberFormat="1" applyFont="1" applyFill="1" applyBorder="1" applyAlignment="1" applyProtection="1">
      <alignment horizontal="center" vertical="center" wrapText="1"/>
    </xf>
    <xf numFmtId="0" fontId="37" fillId="0" borderId="24" xfId="0" applyNumberFormat="1" applyFont="1" applyFill="1" applyBorder="1" applyAlignment="1" applyProtection="1">
      <alignment horizontal="center" vertical="center" wrapText="1"/>
    </xf>
    <xf numFmtId="0" fontId="36" fillId="0" borderId="16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>
      <alignment horizontal="center" vertical="center" wrapText="1"/>
    </xf>
    <xf numFmtId="0" fontId="36" fillId="0" borderId="24" xfId="0" applyNumberFormat="1" applyFont="1" applyFill="1" applyBorder="1" applyAlignment="1" applyProtection="1">
      <alignment horizontal="center" vertical="center" wrapText="1"/>
    </xf>
    <xf numFmtId="0" fontId="59" fillId="0" borderId="37" xfId="0" applyFont="1" applyFill="1" applyBorder="1" applyAlignment="1">
      <alignment horizontal="left" vertical="center"/>
    </xf>
    <xf numFmtId="0" fontId="56" fillId="0" borderId="18" xfId="0" applyFont="1" applyFill="1" applyBorder="1" applyAlignment="1">
      <alignment horizontal="center" vertical="center" wrapText="1"/>
    </xf>
    <xf numFmtId="0" fontId="56" fillId="0" borderId="17" xfId="0" applyFont="1" applyFill="1" applyBorder="1" applyAlignment="1">
      <alignment horizontal="center" vertical="center"/>
    </xf>
    <xf numFmtId="4" fontId="52" fillId="0" borderId="6" xfId="0" applyNumberFormat="1" applyFont="1" applyFill="1" applyBorder="1" applyAlignment="1">
      <alignment horizontal="center" vertical="center" wrapText="1"/>
    </xf>
    <xf numFmtId="0" fontId="83" fillId="0" borderId="20" xfId="0" applyFont="1" applyFill="1" applyBorder="1" applyAlignment="1">
      <alignment horizontal="center"/>
    </xf>
    <xf numFmtId="0" fontId="52" fillId="0" borderId="37" xfId="0" applyFont="1" applyFill="1" applyBorder="1" applyAlignment="1">
      <alignment horizontal="left" wrapText="1"/>
    </xf>
    <xf numFmtId="14" fontId="52" fillId="0" borderId="6" xfId="0" applyNumberFormat="1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62" xfId="0" applyFont="1" applyFill="1" applyBorder="1" applyAlignment="1">
      <alignment horizontal="center" vertical="center" wrapText="1"/>
    </xf>
    <xf numFmtId="3" fontId="52" fillId="0" borderId="18" xfId="0" applyNumberFormat="1" applyFont="1" applyBorder="1" applyAlignment="1">
      <alignment horizontal="center" vertical="center" wrapText="1"/>
    </xf>
    <xf numFmtId="3" fontId="52" fillId="0" borderId="19" xfId="0" applyNumberFormat="1" applyFont="1" applyBorder="1" applyAlignment="1">
      <alignment horizontal="center" vertical="center" wrapText="1"/>
    </xf>
    <xf numFmtId="3" fontId="52" fillId="0" borderId="17" xfId="0" applyNumberFormat="1" applyFont="1" applyBorder="1" applyAlignment="1">
      <alignment horizontal="center" vertical="center" wrapText="1"/>
    </xf>
    <xf numFmtId="0" fontId="52" fillId="32" borderId="0" xfId="0" applyFont="1" applyFill="1"/>
    <xf numFmtId="0" fontId="86" fillId="32" borderId="0" xfId="0" applyFont="1" applyFill="1"/>
    <xf numFmtId="0" fontId="52" fillId="32" borderId="6" xfId="0" applyFont="1" applyFill="1" applyBorder="1" applyAlignment="1">
      <alignment horizontal="center" vertical="center" wrapText="1"/>
    </xf>
    <xf numFmtId="0" fontId="86" fillId="32" borderId="0" xfId="0" applyFont="1" applyFill="1" applyAlignment="1"/>
    <xf numFmtId="0" fontId="52" fillId="32" borderId="17" xfId="0" applyFont="1" applyFill="1" applyBorder="1" applyAlignment="1">
      <alignment horizontal="center" vertical="center" wrapText="1"/>
    </xf>
    <xf numFmtId="0" fontId="86" fillId="32" borderId="17" xfId="0" applyFont="1" applyFill="1" applyBorder="1" applyAlignment="1">
      <alignment horizontal="center" vertical="center" wrapText="1"/>
    </xf>
    <xf numFmtId="0" fontId="52" fillId="32" borderId="6" xfId="0" applyFont="1" applyFill="1" applyBorder="1"/>
    <xf numFmtId="0" fontId="52" fillId="32" borderId="6" xfId="0" quotePrefix="1" applyFont="1" applyFill="1" applyBorder="1" applyAlignment="1">
      <alignment horizontal="center" vertical="center" wrapText="1"/>
    </xf>
    <xf numFmtId="0" fontId="86" fillId="32" borderId="6" xfId="0" applyFont="1" applyFill="1" applyBorder="1"/>
    <xf numFmtId="3" fontId="86" fillId="32" borderId="6" xfId="0" applyNumberFormat="1" applyFont="1" applyFill="1" applyBorder="1"/>
  </cellXfs>
  <cellStyles count="927">
    <cellStyle name="20% — акцент1 10" xfId="1"/>
    <cellStyle name="20% — акцент1 10 2" xfId="2"/>
    <cellStyle name="20% — акцент1 11" xfId="3"/>
    <cellStyle name="20% - Акцент1 2" xfId="4"/>
    <cellStyle name="20% — акцент1 2" xfId="5"/>
    <cellStyle name="20% - Акцент1 2 2" xfId="6"/>
    <cellStyle name="20% — акцент1 2 2" xfId="7"/>
    <cellStyle name="20% — акцент1 2 2 2" xfId="8"/>
    <cellStyle name="20% — акцент1 3" xfId="9"/>
    <cellStyle name="20% — акцент1 3 2" xfId="10"/>
    <cellStyle name="20% — акцент1 3 2 2" xfId="11"/>
    <cellStyle name="20% — акцент1 3 3" xfId="12"/>
    <cellStyle name="20% — акцент1 4" xfId="13"/>
    <cellStyle name="20% — акцент1 4 2" xfId="14"/>
    <cellStyle name="20% — акцент1 4 3" xfId="15"/>
    <cellStyle name="20% — акцент1 5" xfId="16"/>
    <cellStyle name="20% — акцент1 5 2" xfId="17"/>
    <cellStyle name="20% — акцент1 5 2 2" xfId="18"/>
    <cellStyle name="20% — акцент1 5 3" xfId="19"/>
    <cellStyle name="20% — акцент1 5 4" xfId="20"/>
    <cellStyle name="20% — акцент1 6" xfId="21"/>
    <cellStyle name="20% — акцент1 6 2" xfId="22"/>
    <cellStyle name="20% — акцент1 6 2 2" xfId="23"/>
    <cellStyle name="20% — акцент1 6 3" xfId="24"/>
    <cellStyle name="20% — акцент1 6 4" xfId="25"/>
    <cellStyle name="20% — акцент1 7" xfId="26"/>
    <cellStyle name="20% — акцент1 7 2" xfId="27"/>
    <cellStyle name="20% — акцент1 7 2 2" xfId="28"/>
    <cellStyle name="20% — акцент1 7 3" xfId="29"/>
    <cellStyle name="20% — акцент1 7 4" xfId="30"/>
    <cellStyle name="20% — акцент1 8" xfId="31"/>
    <cellStyle name="20% — акцент1 8 2" xfId="32"/>
    <cellStyle name="20% — акцент1 8 2 2" xfId="33"/>
    <cellStyle name="20% — акцент1 8 3" xfId="34"/>
    <cellStyle name="20% — акцент1 8 3 2" xfId="35"/>
    <cellStyle name="20% — акцент1 8 3 3" xfId="36"/>
    <cellStyle name="20% — акцент1 8 3 3 2" xfId="37"/>
    <cellStyle name="20% — акцент1 9" xfId="38"/>
    <cellStyle name="20% — акцент1 9 2" xfId="39"/>
    <cellStyle name="20% — акцент1 9 2 2" xfId="40"/>
    <cellStyle name="20% — акцент1 9 3" xfId="41"/>
    <cellStyle name="20% — акцент1 9 3 2" xfId="42"/>
    <cellStyle name="20% — акцент1 9 3 3" xfId="43"/>
    <cellStyle name="20% — акцент1 9 3 3 2" xfId="44"/>
    <cellStyle name="20% — акцент2 10" xfId="45"/>
    <cellStyle name="20% - Акцент2 2" xfId="46"/>
    <cellStyle name="20% — акцент2 2" xfId="47"/>
    <cellStyle name="20% - Акцент2 2 10" xfId="48"/>
    <cellStyle name="20% — акцент2 2 10" xfId="49"/>
    <cellStyle name="20% - Акцент2 2 11" xfId="50"/>
    <cellStyle name="20% — акцент2 2 11" xfId="51"/>
    <cellStyle name="20% - Акцент2 2 12" xfId="52"/>
    <cellStyle name="20% — акцент2 2 12" xfId="53"/>
    <cellStyle name="20% - Акцент2 2 13" xfId="54"/>
    <cellStyle name="20% — акцент2 2 13" xfId="55"/>
    <cellStyle name="20% - Акцент2 2 14" xfId="56"/>
    <cellStyle name="20% — акцент2 2 14" xfId="57"/>
    <cellStyle name="20% - Акцент2 2 15" xfId="58"/>
    <cellStyle name="20% — акцент2 2 15" xfId="59"/>
    <cellStyle name="20% - Акцент2 2 15 10" xfId="60"/>
    <cellStyle name="20% — акцент2 2 15 10" xfId="61"/>
    <cellStyle name="20% - Акцент2 2 15 11" xfId="62"/>
    <cellStyle name="20% — акцент2 2 15 11" xfId="63"/>
    <cellStyle name="20% - Акцент2 2 15 12" xfId="64"/>
    <cellStyle name="20% — акцент2 2 15 12" xfId="65"/>
    <cellStyle name="20% - Акцент2 2 15 13" xfId="66"/>
    <cellStyle name="20% — акцент2 2 15 13" xfId="67"/>
    <cellStyle name="20% - Акцент2 2 15 14" xfId="68"/>
    <cellStyle name="20% — акцент2 2 15 14" xfId="69"/>
    <cellStyle name="20% - Акцент2 2 15 15" xfId="70"/>
    <cellStyle name="20% — акцент2 2 15 15" xfId="71"/>
    <cellStyle name="20% - Акцент2 2 15 16" xfId="72"/>
    <cellStyle name="20% — акцент2 2 15 16" xfId="73"/>
    <cellStyle name="20% - Акцент2 2 15 17" xfId="74"/>
    <cellStyle name="20% — акцент2 2 15 17" xfId="75"/>
    <cellStyle name="20% - Акцент2 2 15 18" xfId="76"/>
    <cellStyle name="20% — акцент2 2 15 18" xfId="77"/>
    <cellStyle name="20% - Акцент2 2 15 2" xfId="78"/>
    <cellStyle name="20% — акцент2 2 15 2" xfId="79"/>
    <cellStyle name="20% - Акцент2 2 15 3" xfId="80"/>
    <cellStyle name="20% — акцент2 2 15 3" xfId="81"/>
    <cellStyle name="20% - Акцент2 2 15 4" xfId="82"/>
    <cellStyle name="20% — акцент2 2 15 4" xfId="83"/>
    <cellStyle name="20% - Акцент2 2 15 5" xfId="84"/>
    <cellStyle name="20% — акцент2 2 15 5" xfId="85"/>
    <cellStyle name="20% - Акцент2 2 15 6" xfId="86"/>
    <cellStyle name="20% — акцент2 2 15 6" xfId="87"/>
    <cellStyle name="20% - Акцент2 2 15 7" xfId="88"/>
    <cellStyle name="20% — акцент2 2 15 7" xfId="89"/>
    <cellStyle name="20% - Акцент2 2 15 8" xfId="90"/>
    <cellStyle name="20% — акцент2 2 15 8" xfId="91"/>
    <cellStyle name="20% - Акцент2 2 15 9" xfId="92"/>
    <cellStyle name="20% — акцент2 2 15 9" xfId="93"/>
    <cellStyle name="20% - Акцент2 2 16" xfId="94"/>
    <cellStyle name="20% — акцент2 2 16" xfId="95"/>
    <cellStyle name="20% - Акцент2 2 17" xfId="96"/>
    <cellStyle name="20% — акцент2 2 17" xfId="97"/>
    <cellStyle name="20% - Акцент2 2 18" xfId="98"/>
    <cellStyle name="20% — акцент2 2 18" xfId="99"/>
    <cellStyle name="20% - Акцент2 2 19" xfId="100"/>
    <cellStyle name="20% — акцент2 2 19" xfId="101"/>
    <cellStyle name="20% - Акцент2 2 2" xfId="102"/>
    <cellStyle name="20% — акцент2 2 2" xfId="103"/>
    <cellStyle name="20% - Акцент2 2 2 2" xfId="104"/>
    <cellStyle name="20% — акцент2 2 2 2" xfId="105"/>
    <cellStyle name="20% - Акцент2 2 20" xfId="106"/>
    <cellStyle name="20% — акцент2 2 20" xfId="107"/>
    <cellStyle name="20% - Акцент2 2 21" xfId="108"/>
    <cellStyle name="20% — акцент2 2 21" xfId="109"/>
    <cellStyle name="20% - Акцент2 2 22" xfId="110"/>
    <cellStyle name="20% — акцент2 2 22" xfId="111"/>
    <cellStyle name="20% - Акцент2 2 23" xfId="112"/>
    <cellStyle name="20% — акцент2 2 23" xfId="113"/>
    <cellStyle name="20% - Акцент2 2 24" xfId="114"/>
    <cellStyle name="20% — акцент2 2 24" xfId="115"/>
    <cellStyle name="20% - Акцент2 2 25" xfId="116"/>
    <cellStyle name="20% — акцент2 2 25" xfId="117"/>
    <cellStyle name="20% - Акцент2 2 26" xfId="118"/>
    <cellStyle name="20% — акцент2 2 26" xfId="119"/>
    <cellStyle name="20% - Акцент2 2 27" xfId="120"/>
    <cellStyle name="20% — акцент2 2 27" xfId="121"/>
    <cellStyle name="20% - Акцент2 2 28" xfId="122"/>
    <cellStyle name="20% — акцент2 2 28" xfId="123"/>
    <cellStyle name="20% - Акцент2 2 29" xfId="124"/>
    <cellStyle name="20% — акцент2 2 29" xfId="125"/>
    <cellStyle name="20% - Акцент2 2 3" xfId="126"/>
    <cellStyle name="20% — акцент2 2 3" xfId="127"/>
    <cellStyle name="20% - Акцент2 2 3 2" xfId="128"/>
    <cellStyle name="20% — акцент2 2 3 2" xfId="129"/>
    <cellStyle name="20% - Акцент2 2 30" xfId="130"/>
    <cellStyle name="20% — акцент2 2 30" xfId="131"/>
    <cellStyle name="20% - Акцент2 2 31" xfId="132"/>
    <cellStyle name="20% — акцент2 2 31" xfId="133"/>
    <cellStyle name="20% - Акцент2 2 32" xfId="134"/>
    <cellStyle name="20% — акцент2 2 32" xfId="135"/>
    <cellStyle name="20% - Акцент2 2 33" xfId="136"/>
    <cellStyle name="20% — акцент2 2 33" xfId="137"/>
    <cellStyle name="20% - Акцент2 2 34" xfId="138"/>
    <cellStyle name="20% — акцент2 2 34" xfId="139"/>
    <cellStyle name="20% - Акцент2 2 35" xfId="140"/>
    <cellStyle name="20% — акцент2 2 35" xfId="141"/>
    <cellStyle name="20% - Акцент2 2 36" xfId="142"/>
    <cellStyle name="20% — акцент2 2 36" xfId="143"/>
    <cellStyle name="20% - Акцент2 2 37" xfId="144"/>
    <cellStyle name="20% — акцент2 2 37" xfId="145"/>
    <cellStyle name="20% - Акцент2 2 38" xfId="146"/>
    <cellStyle name="20% — акцент2 2 38" xfId="147"/>
    <cellStyle name="20% - Акцент2 2 39" xfId="148"/>
    <cellStyle name="20% — акцент2 2 39" xfId="149"/>
    <cellStyle name="20% - Акцент2 2 4" xfId="150"/>
    <cellStyle name="20% — акцент2 2 4" xfId="151"/>
    <cellStyle name="20% - Акцент2 2 40" xfId="152"/>
    <cellStyle name="20% — акцент2 2 40" xfId="153"/>
    <cellStyle name="20% - Акцент2 2 5" xfId="154"/>
    <cellStyle name="20% — акцент2 2 5" xfId="155"/>
    <cellStyle name="20% - Акцент2 2 6" xfId="156"/>
    <cellStyle name="20% — акцент2 2 6" xfId="157"/>
    <cellStyle name="20% - Акцент2 2 7" xfId="158"/>
    <cellStyle name="20% — акцент2 2 7" xfId="159"/>
    <cellStyle name="20% - Акцент2 2 8" xfId="160"/>
    <cellStyle name="20% — акцент2 2 8" xfId="161"/>
    <cellStyle name="20% - Акцент2 2 9" xfId="162"/>
    <cellStyle name="20% — акцент2 2 9" xfId="163"/>
    <cellStyle name="20% - Акцент2 3" xfId="164"/>
    <cellStyle name="20% — акцент2 3" xfId="165"/>
    <cellStyle name="20% — акцент2 3 2" xfId="166"/>
    <cellStyle name="20% — акцент2 3 2 2" xfId="167"/>
    <cellStyle name="20% — акцент2 3 3" xfId="168"/>
    <cellStyle name="20% — акцент2 3 4" xfId="169"/>
    <cellStyle name="20% - Акцент2 4" xfId="170"/>
    <cellStyle name="20% — акцент2 4" xfId="171"/>
    <cellStyle name="20% — акцент2 4 2" xfId="172"/>
    <cellStyle name="20% — акцент2 4 2 2" xfId="173"/>
    <cellStyle name="20% — акцент2 4 3" xfId="174"/>
    <cellStyle name="20% — акцент2 4 4" xfId="175"/>
    <cellStyle name="20% - Акцент2 5" xfId="176"/>
    <cellStyle name="20% — акцент2 5" xfId="177"/>
    <cellStyle name="20% — акцент2 5 2" xfId="178"/>
    <cellStyle name="20% — акцент2 5 2 2" xfId="179"/>
    <cellStyle name="20% — акцент2 5 3" xfId="180"/>
    <cellStyle name="20% — акцент2 5 4" xfId="181"/>
    <cellStyle name="20% — акцент2 6" xfId="182"/>
    <cellStyle name="20% — акцент2 6 2" xfId="183"/>
    <cellStyle name="20% — акцент2 6 2 2" xfId="184"/>
    <cellStyle name="20% — акцент2 6 3" xfId="185"/>
    <cellStyle name="20% — акцент2 6 4" xfId="186"/>
    <cellStyle name="20% — акцент2 7" xfId="187"/>
    <cellStyle name="20% — акцент2 7 2" xfId="188"/>
    <cellStyle name="20% — акцент2 7 2 2" xfId="189"/>
    <cellStyle name="20% — акцент2 7 3" xfId="190"/>
    <cellStyle name="20% — акцент2 7 4" xfId="191"/>
    <cellStyle name="20% — акцент2 8" xfId="192"/>
    <cellStyle name="20% — акцент2 9" xfId="193"/>
    <cellStyle name="20% — акцент3 10" xfId="194"/>
    <cellStyle name="20% - Акцент3 2" xfId="195"/>
    <cellStyle name="20% — акцент3 2" xfId="196"/>
    <cellStyle name="20% - Акцент3 2 10" xfId="197"/>
    <cellStyle name="20% — акцент3 2 10" xfId="198"/>
    <cellStyle name="20% - Акцент3 2 11" xfId="199"/>
    <cellStyle name="20% — акцент3 2 11" xfId="200"/>
    <cellStyle name="20% - Акцент3 2 12" xfId="201"/>
    <cellStyle name="20% — акцент3 2 12" xfId="202"/>
    <cellStyle name="20% - Акцент3 2 13" xfId="203"/>
    <cellStyle name="20% — акцент3 2 13" xfId="204"/>
    <cellStyle name="20% - Акцент3 2 14" xfId="205"/>
    <cellStyle name="20% — акцент3 2 14" xfId="206"/>
    <cellStyle name="20% - Акцент3 2 15" xfId="207"/>
    <cellStyle name="20% — акцент3 2 15" xfId="208"/>
    <cellStyle name="20% — акцент3 2 15 2" xfId="209"/>
    <cellStyle name="20% - Акцент3 2 16" xfId="210"/>
    <cellStyle name="20% — акцент3 2 16" xfId="211"/>
    <cellStyle name="20% - Акцент3 2 17" xfId="212"/>
    <cellStyle name="20% — акцент3 2 17" xfId="213"/>
    <cellStyle name="20% - Акцент3 2 18" xfId="214"/>
    <cellStyle name="20% — акцент3 2 18" xfId="215"/>
    <cellStyle name="20% - Акцент3 2 19" xfId="216"/>
    <cellStyle name="20% — акцент3 2 19" xfId="217"/>
    <cellStyle name="20% - Акцент3 2 2" xfId="218"/>
    <cellStyle name="20% — акцент3 2 2" xfId="219"/>
    <cellStyle name="20% - Акцент3 2 2 2" xfId="220"/>
    <cellStyle name="20% — акцент3 2 2 2" xfId="221"/>
    <cellStyle name="20% - Акцент3 2 20" xfId="222"/>
    <cellStyle name="20% — акцент3 2 20" xfId="223"/>
    <cellStyle name="20% - Акцент3 2 21" xfId="224"/>
    <cellStyle name="20% — акцент3 2 21" xfId="225"/>
    <cellStyle name="20% - Акцент3 2 21 10" xfId="226"/>
    <cellStyle name="20% - Акцент3 2 21 11" xfId="227"/>
    <cellStyle name="20% - Акцент3 2 21 12" xfId="228"/>
    <cellStyle name="20% - Акцент3 2 21 13" xfId="229"/>
    <cellStyle name="20% - Акцент3 2 21 14" xfId="230"/>
    <cellStyle name="20% - Акцент3 2 21 15" xfId="231"/>
    <cellStyle name="20% - Акцент3 2 21 16" xfId="232"/>
    <cellStyle name="20% - Акцент3 2 21 17" xfId="233"/>
    <cellStyle name="20% - Акцент3 2 21 2" xfId="234"/>
    <cellStyle name="20% - Акцент3 2 21 3" xfId="235"/>
    <cellStyle name="20% - Акцент3 2 21 4" xfId="236"/>
    <cellStyle name="20% - Акцент3 2 21 5" xfId="237"/>
    <cellStyle name="20% - Акцент3 2 21 6" xfId="238"/>
    <cellStyle name="20% - Акцент3 2 21 7" xfId="239"/>
    <cellStyle name="20% - Акцент3 2 21 8" xfId="240"/>
    <cellStyle name="20% - Акцент3 2 21 9" xfId="241"/>
    <cellStyle name="20% - Акцент3 2 22" xfId="242"/>
    <cellStyle name="20% — акцент3 2 22" xfId="243"/>
    <cellStyle name="20% - Акцент3 2 23" xfId="244"/>
    <cellStyle name="20% — акцент3 2 23" xfId="245"/>
    <cellStyle name="20% - Акцент3 2 24" xfId="246"/>
    <cellStyle name="20% — акцент3 2 24" xfId="247"/>
    <cellStyle name="20% - Акцент3 2 25" xfId="248"/>
    <cellStyle name="20% — акцент3 2 25" xfId="249"/>
    <cellStyle name="20% - Акцент3 2 26" xfId="250"/>
    <cellStyle name="20% — акцент3 2 26" xfId="251"/>
    <cellStyle name="20% - Акцент3 2 27" xfId="252"/>
    <cellStyle name="20% — акцент3 2 27" xfId="253"/>
    <cellStyle name="20% - Акцент3 2 28" xfId="254"/>
    <cellStyle name="20% — акцент3 2 28" xfId="255"/>
    <cellStyle name="20% - Акцент3 2 29" xfId="256"/>
    <cellStyle name="20% — акцент3 2 29" xfId="257"/>
    <cellStyle name="20% - Акцент3 2 3" xfId="258"/>
    <cellStyle name="20% — акцент3 2 3" xfId="259"/>
    <cellStyle name="20% - Акцент3 2 3 2" xfId="260"/>
    <cellStyle name="20% — акцент3 2 3 2" xfId="261"/>
    <cellStyle name="20% - Акцент3 2 30" xfId="262"/>
    <cellStyle name="20% — акцент3 2 30" xfId="263"/>
    <cellStyle name="20% - Акцент3 2 31" xfId="264"/>
    <cellStyle name="20% — акцент3 2 31" xfId="265"/>
    <cellStyle name="20% - Акцент3 2 32" xfId="266"/>
    <cellStyle name="20% — акцент3 2 32" xfId="267"/>
    <cellStyle name="20% - Акцент3 2 33" xfId="268"/>
    <cellStyle name="20% — акцент3 2 33" xfId="269"/>
    <cellStyle name="20% - Акцент3 2 34" xfId="270"/>
    <cellStyle name="20% — акцент3 2 34" xfId="271"/>
    <cellStyle name="20% - Акцент3 2 35" xfId="272"/>
    <cellStyle name="20% — акцент3 2 35" xfId="273"/>
    <cellStyle name="20% - Акцент3 2 36" xfId="274"/>
    <cellStyle name="20% — акцент3 2 36" xfId="275"/>
    <cellStyle name="20% - Акцент3 2 37" xfId="276"/>
    <cellStyle name="20% — акцент3 2 37" xfId="277"/>
    <cellStyle name="20% - Акцент3 2 38" xfId="278"/>
    <cellStyle name="20% — акцент3 2 38" xfId="279"/>
    <cellStyle name="20% - Акцент3 2 39" xfId="280"/>
    <cellStyle name="20% — акцент3 2 39" xfId="281"/>
    <cellStyle name="20% - Акцент3 2 4" xfId="282"/>
    <cellStyle name="20% — акцент3 2 4" xfId="283"/>
    <cellStyle name="20% - Акцент3 2 4 2" xfId="284"/>
    <cellStyle name="20% - Акцент3 2 40" xfId="285"/>
    <cellStyle name="20% — акцент3 2 40" xfId="286"/>
    <cellStyle name="20% - Акцент3 2 41" xfId="287"/>
    <cellStyle name="20% - Акцент3 2 42" xfId="288"/>
    <cellStyle name="20% - Акцент3 2 43" xfId="289"/>
    <cellStyle name="20% - Акцент3 2 44" xfId="290"/>
    <cellStyle name="20% - Акцент3 2 45" xfId="291"/>
    <cellStyle name="20% - Акцент3 2 46" xfId="292"/>
    <cellStyle name="20% - Акцент3 2 5" xfId="293"/>
    <cellStyle name="20% — акцент3 2 5" xfId="294"/>
    <cellStyle name="20% - Акцент3 2 5 2" xfId="295"/>
    <cellStyle name="20% - Акцент3 2 6" xfId="296"/>
    <cellStyle name="20% — акцент3 2 6" xfId="297"/>
    <cellStyle name="20% - Акцент3 2 6 2" xfId="298"/>
    <cellStyle name="20% - Акцент3 2 7" xfId="299"/>
    <cellStyle name="20% — акцент3 2 7" xfId="300"/>
    <cellStyle name="20% - Акцент3 2 7 2" xfId="301"/>
    <cellStyle name="20% - Акцент3 2 8" xfId="302"/>
    <cellStyle name="20% — акцент3 2 8" xfId="303"/>
    <cellStyle name="20% - Акцент3 2 8 2" xfId="304"/>
    <cellStyle name="20% - Акцент3 2 9" xfId="305"/>
    <cellStyle name="20% — акцент3 2 9" xfId="306"/>
    <cellStyle name="20% - Акцент3 2 9 2" xfId="307"/>
    <cellStyle name="20% - Акцент3 3" xfId="308"/>
    <cellStyle name="20% — акцент3 3" xfId="309"/>
    <cellStyle name="20% — акцент3 3 2" xfId="310"/>
    <cellStyle name="20% — акцент3 3 2 2" xfId="311"/>
    <cellStyle name="20% — акцент3 3 3" xfId="312"/>
    <cellStyle name="20% — акцент3 3 4" xfId="313"/>
    <cellStyle name="20% - Акцент3 4" xfId="314"/>
    <cellStyle name="20% — акцент3 4" xfId="315"/>
    <cellStyle name="20% — акцент3 4 2" xfId="316"/>
    <cellStyle name="20% — акцент3 4 2 2" xfId="317"/>
    <cellStyle name="20% — акцент3 4 3" xfId="318"/>
    <cellStyle name="20% — акцент3 4 4" xfId="319"/>
    <cellStyle name="20% - Акцент3 5" xfId="320"/>
    <cellStyle name="20% — акцент3 5" xfId="321"/>
    <cellStyle name="20% — акцент3 5 2" xfId="322"/>
    <cellStyle name="20% — акцент3 5 2 2" xfId="323"/>
    <cellStyle name="20% — акцент3 5 3" xfId="324"/>
    <cellStyle name="20% — акцент3 5 4" xfId="325"/>
    <cellStyle name="20% — акцент3 6" xfId="326"/>
    <cellStyle name="20% — акцент3 6 2" xfId="327"/>
    <cellStyle name="20% — акцент3 6 2 2" xfId="328"/>
    <cellStyle name="20% — акцент3 6 3" xfId="329"/>
    <cellStyle name="20% — акцент3 6 4" xfId="330"/>
    <cellStyle name="20% — акцент3 7" xfId="331"/>
    <cellStyle name="20% — акцент3 7 2" xfId="332"/>
    <cellStyle name="20% — акцент3 7 2 2" xfId="333"/>
    <cellStyle name="20% — акцент3 7 3" xfId="334"/>
    <cellStyle name="20% — акцент3 7 4" xfId="335"/>
    <cellStyle name="20% — акцент3 8" xfId="336"/>
    <cellStyle name="20% — акцент3 9" xfId="337"/>
    <cellStyle name="20% - Акцент4 2" xfId="338"/>
    <cellStyle name="20% — акцент4 2" xfId="339"/>
    <cellStyle name="20% - Акцент4 2 2" xfId="340"/>
    <cellStyle name="20% - Акцент4 2 2 2" xfId="341"/>
    <cellStyle name="20% - Акцент4 2 3" xfId="342"/>
    <cellStyle name="20% - Акцент4 3" xfId="343"/>
    <cellStyle name="20% — акцент4 3" xfId="344"/>
    <cellStyle name="20% — акцент4 4" xfId="345"/>
    <cellStyle name="20% - Акцент5 2" xfId="346"/>
    <cellStyle name="20% — акцент5 2" xfId="347"/>
    <cellStyle name="20% - Акцент5 2 2" xfId="348"/>
    <cellStyle name="20% - Акцент5 2 2 2" xfId="349"/>
    <cellStyle name="20% - Акцент5 2 3" xfId="350"/>
    <cellStyle name="20% - Акцент5 3" xfId="351"/>
    <cellStyle name="20% — акцент5 3" xfId="352"/>
    <cellStyle name="20% — акцент5 4" xfId="353"/>
    <cellStyle name="20% - Акцент6 2" xfId="354"/>
    <cellStyle name="20% — акцент6 2" xfId="355"/>
    <cellStyle name="20% - Акцент6 2 2" xfId="356"/>
    <cellStyle name="20% - Акцент6 2 2 2" xfId="357"/>
    <cellStyle name="20% - Акцент6 2 3" xfId="358"/>
    <cellStyle name="20% - Акцент6 3" xfId="359"/>
    <cellStyle name="20% — акцент6 3" xfId="360"/>
    <cellStyle name="20% — акцент6 4" xfId="361"/>
    <cellStyle name="40% - Акцент1 2" xfId="362"/>
    <cellStyle name="40% — акцент1 2" xfId="363"/>
    <cellStyle name="40% - Акцент1 2 2" xfId="364"/>
    <cellStyle name="40% - Акцент1 2 2 2" xfId="365"/>
    <cellStyle name="40% - Акцент1 2 3" xfId="366"/>
    <cellStyle name="40% - Акцент1 3" xfId="367"/>
    <cellStyle name="40% — акцент1 3" xfId="368"/>
    <cellStyle name="40% — акцент1 4" xfId="369"/>
    <cellStyle name="40% - Акцент2 2" xfId="370"/>
    <cellStyle name="40% — акцент2 2" xfId="371"/>
    <cellStyle name="40% - Акцент2 2 2" xfId="372"/>
    <cellStyle name="40% - Акцент2 2 2 2" xfId="373"/>
    <cellStyle name="40% - Акцент2 2 3" xfId="374"/>
    <cellStyle name="40% - Акцент2 3" xfId="375"/>
    <cellStyle name="40% — акцент2 3" xfId="376"/>
    <cellStyle name="40% — акцент2 4" xfId="377"/>
    <cellStyle name="40% - Акцент3 2" xfId="378"/>
    <cellStyle name="40% — акцент3 2" xfId="379"/>
    <cellStyle name="40% - Акцент3 2 2" xfId="380"/>
    <cellStyle name="40% - Акцент3 2 2 2" xfId="381"/>
    <cellStyle name="40% - Акцент3 2 3" xfId="382"/>
    <cellStyle name="40% - Акцент3 3" xfId="383"/>
    <cellStyle name="40% — акцент3 3" xfId="384"/>
    <cellStyle name="40% — акцент3 4" xfId="385"/>
    <cellStyle name="40% - Акцент4 2" xfId="386"/>
    <cellStyle name="40% — акцент4 2" xfId="387"/>
    <cellStyle name="40% - Акцент4 2 2" xfId="388"/>
    <cellStyle name="40% - Акцент4 2 2 2" xfId="389"/>
    <cellStyle name="40% - Акцент4 2 3" xfId="390"/>
    <cellStyle name="40% - Акцент4 3" xfId="391"/>
    <cellStyle name="40% — акцент4 3" xfId="392"/>
    <cellStyle name="40% — акцент4 4" xfId="393"/>
    <cellStyle name="40% - Акцент5 2" xfId="394"/>
    <cellStyle name="40% — акцент5 2" xfId="395"/>
    <cellStyle name="40% - Акцент5 2 2" xfId="396"/>
    <cellStyle name="40% - Акцент5 2 2 2" xfId="397"/>
    <cellStyle name="40% - Акцент5 2 3" xfId="398"/>
    <cellStyle name="40% - Акцент5 3" xfId="399"/>
    <cellStyle name="40% — акцент5 3" xfId="400"/>
    <cellStyle name="40% — акцент5 4" xfId="401"/>
    <cellStyle name="40% - Акцент6 2" xfId="402"/>
    <cellStyle name="40% — акцент6 2" xfId="403"/>
    <cellStyle name="40% - Акцент6 2 2" xfId="404"/>
    <cellStyle name="40% - Акцент6 2 2 2" xfId="405"/>
    <cellStyle name="40% - Акцент6 2 3" xfId="406"/>
    <cellStyle name="40% - Акцент6 3" xfId="407"/>
    <cellStyle name="40% — акцент6 3" xfId="408"/>
    <cellStyle name="40% — акцент6 4" xfId="409"/>
    <cellStyle name="60% - Акцент1 2" xfId="410"/>
    <cellStyle name="60% — акцент1 2" xfId="411"/>
    <cellStyle name="60% - Акцент1 2 2" xfId="412"/>
    <cellStyle name="60% - Акцент1 2 2 2" xfId="413"/>
    <cellStyle name="60% - Акцент1 2 3" xfId="414"/>
    <cellStyle name="60% - Акцент1 3" xfId="415"/>
    <cellStyle name="60% — акцент1 3" xfId="416"/>
    <cellStyle name="60% — акцент1 4" xfId="417"/>
    <cellStyle name="60% - Акцент2 2" xfId="418"/>
    <cellStyle name="60% — акцент2 2" xfId="419"/>
    <cellStyle name="60% - Акцент2 2 2" xfId="420"/>
    <cellStyle name="60% - Акцент2 2 2 2" xfId="421"/>
    <cellStyle name="60% - Акцент2 2 3" xfId="422"/>
    <cellStyle name="60% - Акцент2 3" xfId="423"/>
    <cellStyle name="60% — акцент2 3" xfId="424"/>
    <cellStyle name="60% — акцент2 4" xfId="425"/>
    <cellStyle name="60% - Акцент3 2" xfId="426"/>
    <cellStyle name="60% — акцент3 2" xfId="427"/>
    <cellStyle name="60% - Акцент3 2 2" xfId="428"/>
    <cellStyle name="60% - Акцент3 2 2 2" xfId="429"/>
    <cellStyle name="60% - Акцент3 2 3" xfId="430"/>
    <cellStyle name="60% - Акцент3 3" xfId="431"/>
    <cellStyle name="60% — акцент3 3" xfId="432"/>
    <cellStyle name="60% — акцент3 4" xfId="433"/>
    <cellStyle name="60% - Акцент4 2" xfId="434"/>
    <cellStyle name="60% — акцент4 2" xfId="435"/>
    <cellStyle name="60% - Акцент4 2 2" xfId="436"/>
    <cellStyle name="60% - Акцент4 2 2 2" xfId="437"/>
    <cellStyle name="60% - Акцент4 2 3" xfId="438"/>
    <cellStyle name="60% - Акцент4 3" xfId="439"/>
    <cellStyle name="60% — акцент4 3" xfId="440"/>
    <cellStyle name="60% — акцент4 4" xfId="441"/>
    <cellStyle name="60% - Акцент5 2" xfId="442"/>
    <cellStyle name="60% — акцент5 2" xfId="443"/>
    <cellStyle name="60% - Акцент5 2 2" xfId="444"/>
    <cellStyle name="60% - Акцент5 2 2 2" xfId="445"/>
    <cellStyle name="60% - Акцент5 2 3" xfId="446"/>
    <cellStyle name="60% - Акцент5 3" xfId="447"/>
    <cellStyle name="60% — акцент5 3" xfId="448"/>
    <cellStyle name="60% — акцент5 4" xfId="449"/>
    <cellStyle name="60% - Акцент6 2" xfId="450"/>
    <cellStyle name="60% — акцент6 2" xfId="451"/>
    <cellStyle name="60% - Акцент6 2 2" xfId="452"/>
    <cellStyle name="60% - Акцент6 2 2 2" xfId="453"/>
    <cellStyle name="60% - Акцент6 2 3" xfId="454"/>
    <cellStyle name="60% - Акцент6 3" xfId="455"/>
    <cellStyle name="60% — акцент6 3" xfId="456"/>
    <cellStyle name="60% — акцент6 4" xfId="457"/>
    <cellStyle name="dataCell" xfId="458"/>
    <cellStyle name="dataCell 2" xfId="459"/>
    <cellStyle name="Excel Built-in Normal" xfId="926"/>
    <cellStyle name="Normal 2" xfId="460"/>
    <cellStyle name="Normal 2 2" xfId="461"/>
    <cellStyle name="Normal 2 2 2" xfId="462"/>
    <cellStyle name="Normal 2 3" xfId="463"/>
    <cellStyle name="Normal 2_1" xfId="464"/>
    <cellStyle name="Normal_ICD10" xfId="465"/>
    <cellStyle name="Акцент1 2" xfId="466"/>
    <cellStyle name="Акцент1 2 2" xfId="467"/>
    <cellStyle name="Акцент1 2 2 2" xfId="468"/>
    <cellStyle name="Акцент1 2 3" xfId="469"/>
    <cellStyle name="Акцент1 3" xfId="470"/>
    <cellStyle name="Акцент1 3 2" xfId="471"/>
    <cellStyle name="Акцент1 4" xfId="472"/>
    <cellStyle name="Акцент1 5" xfId="473"/>
    <cellStyle name="Акцент2 2" xfId="474"/>
    <cellStyle name="Акцент2 2 2" xfId="475"/>
    <cellStyle name="Акцент2 2 2 2" xfId="476"/>
    <cellStyle name="Акцент2 2 3" xfId="477"/>
    <cellStyle name="Акцент2 3" xfId="478"/>
    <cellStyle name="Акцент2 3 2" xfId="479"/>
    <cellStyle name="Акцент2 4" xfId="480"/>
    <cellStyle name="Акцент2 5" xfId="481"/>
    <cellStyle name="Акцент3 2" xfId="482"/>
    <cellStyle name="Акцент3 2 2" xfId="483"/>
    <cellStyle name="Акцент3 2 2 2" xfId="484"/>
    <cellStyle name="Акцент3 2 3" xfId="485"/>
    <cellStyle name="Акцент3 3" xfId="486"/>
    <cellStyle name="Акцент3 3 2" xfId="487"/>
    <cellStyle name="Акцент3 4" xfId="488"/>
    <cellStyle name="Акцент3 5" xfId="489"/>
    <cellStyle name="Акцент4 2" xfId="490"/>
    <cellStyle name="Акцент4 2 2" xfId="491"/>
    <cellStyle name="Акцент4 2 2 2" xfId="492"/>
    <cellStyle name="Акцент4 2 3" xfId="493"/>
    <cellStyle name="Акцент4 3" xfId="494"/>
    <cellStyle name="Акцент4 3 2" xfId="495"/>
    <cellStyle name="Акцент4 4" xfId="496"/>
    <cellStyle name="Акцент4 5" xfId="497"/>
    <cellStyle name="Акцент5 2" xfId="498"/>
    <cellStyle name="Акцент5 2 2" xfId="499"/>
    <cellStyle name="Акцент5 2 2 2" xfId="500"/>
    <cellStyle name="Акцент5 2 3" xfId="501"/>
    <cellStyle name="Акцент5 3" xfId="502"/>
    <cellStyle name="Акцент5 3 2" xfId="503"/>
    <cellStyle name="Акцент5 4" xfId="504"/>
    <cellStyle name="Акцент5 5" xfId="505"/>
    <cellStyle name="Акцент6 2" xfId="506"/>
    <cellStyle name="Акцент6 2 2" xfId="507"/>
    <cellStyle name="Акцент6 2 2 2" xfId="508"/>
    <cellStyle name="Акцент6 2 3" xfId="509"/>
    <cellStyle name="Акцент6 3" xfId="510"/>
    <cellStyle name="Акцент6 3 2" xfId="511"/>
    <cellStyle name="Акцент6 4" xfId="512"/>
    <cellStyle name="Акцент6 5" xfId="513"/>
    <cellStyle name="Ввод  2" xfId="514"/>
    <cellStyle name="Ввод  2 2" xfId="515"/>
    <cellStyle name="Ввод  2 2 2" xfId="516"/>
    <cellStyle name="Ввод  2 3" xfId="517"/>
    <cellStyle name="Ввод  3" xfId="518"/>
    <cellStyle name="Ввод  3 2" xfId="519"/>
    <cellStyle name="Ввод  4" xfId="520"/>
    <cellStyle name="Ввод  5" xfId="521"/>
    <cellStyle name="Вывод 2" xfId="522"/>
    <cellStyle name="Вывод 2 2" xfId="523"/>
    <cellStyle name="Вывод 2 2 2" xfId="524"/>
    <cellStyle name="Вывод 2 3" xfId="525"/>
    <cellStyle name="Вывод 3" xfId="526"/>
    <cellStyle name="Вывод 3 2" xfId="527"/>
    <cellStyle name="Вывод 4" xfId="528"/>
    <cellStyle name="Вывод 5" xfId="529"/>
    <cellStyle name="Вычисление 2" xfId="530"/>
    <cellStyle name="Вычисление 2 2" xfId="531"/>
    <cellStyle name="Вычисление 2 2 2" xfId="532"/>
    <cellStyle name="Вычисление 2 3" xfId="533"/>
    <cellStyle name="Вычисление 3" xfId="534"/>
    <cellStyle name="Вычисление 3 2" xfId="535"/>
    <cellStyle name="Вычисление 4" xfId="536"/>
    <cellStyle name="Вычисление 5" xfId="537"/>
    <cellStyle name="Гиперссылка 2" xfId="538"/>
    <cellStyle name="Гиперссылка 2 2" xfId="539"/>
    <cellStyle name="Гиперссылка 2 2 2" xfId="540"/>
    <cellStyle name="Гиперссылка 2 2 3" xfId="541"/>
    <cellStyle name="Гиперссылка 2 2 4" xfId="542"/>
    <cellStyle name="Заголовок 1 2" xfId="543"/>
    <cellStyle name="Заголовок 1 2 2" xfId="544"/>
    <cellStyle name="Заголовок 1 2 2 2" xfId="545"/>
    <cellStyle name="Заголовок 1 2 3" xfId="546"/>
    <cellStyle name="Заголовок 1 3" xfId="547"/>
    <cellStyle name="Заголовок 1 3 2" xfId="548"/>
    <cellStyle name="Заголовок 1 4" xfId="549"/>
    <cellStyle name="Заголовок 1 5" xfId="550"/>
    <cellStyle name="Заголовок 2 2" xfId="551"/>
    <cellStyle name="Заголовок 2 2 2" xfId="552"/>
    <cellStyle name="Заголовок 2 2 2 2" xfId="553"/>
    <cellStyle name="Заголовок 2 2 3" xfId="554"/>
    <cellStyle name="Заголовок 2 3" xfId="555"/>
    <cellStyle name="Заголовок 2 3 2" xfId="556"/>
    <cellStyle name="Заголовок 2 4" xfId="557"/>
    <cellStyle name="Заголовок 2 5" xfId="558"/>
    <cellStyle name="Заголовок 3 2" xfId="559"/>
    <cellStyle name="Заголовок 3 2 2" xfId="560"/>
    <cellStyle name="Заголовок 3 2 2 2" xfId="561"/>
    <cellStyle name="Заголовок 3 2 3" xfId="562"/>
    <cellStyle name="Заголовок 3 3" xfId="563"/>
    <cellStyle name="Заголовок 3 3 2" xfId="564"/>
    <cellStyle name="Заголовок 3 4" xfId="565"/>
    <cellStyle name="Заголовок 3 5" xfId="566"/>
    <cellStyle name="Заголовок 4 2" xfId="567"/>
    <cellStyle name="Заголовок 4 2 2" xfId="568"/>
    <cellStyle name="Заголовок 4 2 2 2" xfId="569"/>
    <cellStyle name="Заголовок 4 2 3" xfId="570"/>
    <cellStyle name="Заголовок 4 3" xfId="571"/>
    <cellStyle name="Заголовок 4 3 2" xfId="572"/>
    <cellStyle name="Заголовок 4 4" xfId="573"/>
    <cellStyle name="Заголовок 4 5" xfId="574"/>
    <cellStyle name="Итог 2" xfId="575"/>
    <cellStyle name="Итог 2 2" xfId="576"/>
    <cellStyle name="Итог 2 2 2" xfId="577"/>
    <cellStyle name="Итог 2 3" xfId="578"/>
    <cellStyle name="Итог 3" xfId="579"/>
    <cellStyle name="Итог 3 2" xfId="580"/>
    <cellStyle name="Итог 4" xfId="581"/>
    <cellStyle name="Итог 5" xfId="582"/>
    <cellStyle name="Контрольная ячейка 2" xfId="583"/>
    <cellStyle name="Контрольная ячейка 2 2" xfId="584"/>
    <cellStyle name="Контрольная ячейка 2 2 2" xfId="585"/>
    <cellStyle name="Контрольная ячейка 2 3" xfId="586"/>
    <cellStyle name="Контрольная ячейка 3" xfId="587"/>
    <cellStyle name="Контрольная ячейка 3 2" xfId="588"/>
    <cellStyle name="Контрольная ячейка 4" xfId="589"/>
    <cellStyle name="Контрольная ячейка 5" xfId="590"/>
    <cellStyle name="Название 2" xfId="591"/>
    <cellStyle name="Название 2 2" xfId="592"/>
    <cellStyle name="Название 2 2 2" xfId="593"/>
    <cellStyle name="Название 2 3" xfId="594"/>
    <cellStyle name="Название 3" xfId="595"/>
    <cellStyle name="Название 3 2" xfId="596"/>
    <cellStyle name="Название 4" xfId="597"/>
    <cellStyle name="Название 4 2" xfId="598"/>
    <cellStyle name="Название 5" xfId="599"/>
    <cellStyle name="Название 6" xfId="600"/>
    <cellStyle name="Название 7" xfId="601"/>
    <cellStyle name="Нейтральный 2" xfId="602"/>
    <cellStyle name="Нейтральный 2 2" xfId="603"/>
    <cellStyle name="Нейтральный 2 2 2" xfId="604"/>
    <cellStyle name="Нейтральный 2 3" xfId="605"/>
    <cellStyle name="Нейтральный 3" xfId="606"/>
    <cellStyle name="Нейтральный 3 2" xfId="607"/>
    <cellStyle name="Нейтральный 4" xfId="608"/>
    <cellStyle name="Нейтральный 5" xfId="609"/>
    <cellStyle name="Обычный" xfId="0" builtinId="0"/>
    <cellStyle name="Обычный 10" xfId="610"/>
    <cellStyle name="Обычный 10 2" xfId="611"/>
    <cellStyle name="Обычный 10 2 2" xfId="612"/>
    <cellStyle name="Обычный 10 2 3" xfId="613"/>
    <cellStyle name="Обычный 10 2 4" xfId="614"/>
    <cellStyle name="Обычный 10 3" xfId="615"/>
    <cellStyle name="Обычный 10 3 2" xfId="616"/>
    <cellStyle name="Обычный 10 4" xfId="617"/>
    <cellStyle name="Обычный 10 5" xfId="618"/>
    <cellStyle name="Обычный 10_Ф3" xfId="619"/>
    <cellStyle name="Обычный 100" xfId="620"/>
    <cellStyle name="Обычный 101" xfId="621"/>
    <cellStyle name="Обычный 102" xfId="622"/>
    <cellStyle name="Обычный 103" xfId="623"/>
    <cellStyle name="Обычный 104" xfId="624"/>
    <cellStyle name="Обычный 105" xfId="625"/>
    <cellStyle name="Обычный 106" xfId="626"/>
    <cellStyle name="Обычный 107" xfId="627"/>
    <cellStyle name="Обычный 108" xfId="628"/>
    <cellStyle name="Обычный 109" xfId="629"/>
    <cellStyle name="Обычный 11" xfId="630"/>
    <cellStyle name="Обычный 11 2" xfId="631"/>
    <cellStyle name="Обычный 11 2 2" xfId="632"/>
    <cellStyle name="Обычный 11 2 3" xfId="633"/>
    <cellStyle name="Обычный 11 3" xfId="634"/>
    <cellStyle name="Обычный 11 3 2" xfId="635"/>
    <cellStyle name="Обычный 110" xfId="636"/>
    <cellStyle name="Обычный 111" xfId="637"/>
    <cellStyle name="Обычный 112" xfId="638"/>
    <cellStyle name="Обычный 113" xfId="924"/>
    <cellStyle name="Обычный 114" xfId="922"/>
    <cellStyle name="Обычный 115" xfId="923"/>
    <cellStyle name="Обычный 12" xfId="639"/>
    <cellStyle name="Обычный 12 2" xfId="640"/>
    <cellStyle name="Обычный 12 2 2" xfId="641"/>
    <cellStyle name="Обычный 12 2 2 2" xfId="642"/>
    <cellStyle name="Обычный 12 2 3" xfId="643"/>
    <cellStyle name="Обычный 12 2 4" xfId="644"/>
    <cellStyle name="Обычный 12 3" xfId="645"/>
    <cellStyle name="Обычный 12 3 2" xfId="646"/>
    <cellStyle name="Обычный 12 3 3" xfId="647"/>
    <cellStyle name="Обычный 12 4" xfId="648"/>
    <cellStyle name="Обычный 13" xfId="649"/>
    <cellStyle name="Обычный 13 2" xfId="650"/>
    <cellStyle name="Обычный 13 2 2" xfId="651"/>
    <cellStyle name="Обычный 14" xfId="652"/>
    <cellStyle name="Обычный 14 2" xfId="653"/>
    <cellStyle name="Обычный 14 2 2" xfId="654"/>
    <cellStyle name="Обычный 15" xfId="655"/>
    <cellStyle name="Обычный 15 2" xfId="656"/>
    <cellStyle name="Обычный 16" xfId="657"/>
    <cellStyle name="Обычный 16 2" xfId="658"/>
    <cellStyle name="Обычный 17" xfId="659"/>
    <cellStyle name="Обычный 17 2" xfId="660"/>
    <cellStyle name="Обычный 17 3" xfId="661"/>
    <cellStyle name="Обычный 18" xfId="662"/>
    <cellStyle name="Обычный 18 2" xfId="663"/>
    <cellStyle name="Обычный 18 3" xfId="664"/>
    <cellStyle name="Обычный 19" xfId="665"/>
    <cellStyle name="Обычный 19 2" xfId="666"/>
    <cellStyle name="Обычный 19 3" xfId="667"/>
    <cellStyle name="Обычный 19 4" xfId="668"/>
    <cellStyle name="Обычный 19 5" xfId="669"/>
    <cellStyle name="Обычный 2" xfId="670"/>
    <cellStyle name="Обычный 2 2" xfId="671"/>
    <cellStyle name="Обычный 2 2 2" xfId="672"/>
    <cellStyle name="Обычный 2 2 3" xfId="673"/>
    <cellStyle name="Обычный 2 2 4" xfId="674"/>
    <cellStyle name="Обычный 2 3" xfId="675"/>
    <cellStyle name="Обычный 2 3 2" xfId="676"/>
    <cellStyle name="Обычный 2 3 2 2" xfId="677"/>
    <cellStyle name="Обычный 2 3 3" xfId="678"/>
    <cellStyle name="Обычный 2 3 4" xfId="679"/>
    <cellStyle name="Обычный 2 4" xfId="680"/>
    <cellStyle name="Обычный 2 4 2" xfId="681"/>
    <cellStyle name="Обычный 2 4 2 2" xfId="682"/>
    <cellStyle name="Обычный 2 4 3" xfId="683"/>
    <cellStyle name="Обычный 2 5" xfId="684"/>
    <cellStyle name="Обычный 2 6" xfId="685"/>
    <cellStyle name="Обычный 2_1" xfId="686"/>
    <cellStyle name="Обычный 20" xfId="687"/>
    <cellStyle name="Обычный 20 2" xfId="688"/>
    <cellStyle name="Обычный 20 3" xfId="689"/>
    <cellStyle name="Обычный 21" xfId="690"/>
    <cellStyle name="Обычный 21 2" xfId="691"/>
    <cellStyle name="Обычный 22" xfId="692"/>
    <cellStyle name="Обычный 22 2" xfId="693"/>
    <cellStyle name="Обычный 23" xfId="694"/>
    <cellStyle name="Обычный 23 2" xfId="695"/>
    <cellStyle name="Обычный 24" xfId="696"/>
    <cellStyle name="Обычный 25" xfId="697"/>
    <cellStyle name="Обычный 257" xfId="698"/>
    <cellStyle name="Обычный 258" xfId="699"/>
    <cellStyle name="Обычный 259" xfId="700"/>
    <cellStyle name="Обычный 26" xfId="701"/>
    <cellStyle name="Обычный 27" xfId="702"/>
    <cellStyle name="Обычный 28" xfId="703"/>
    <cellStyle name="Обычный 29" xfId="704"/>
    <cellStyle name="Обычный 3" xfId="705"/>
    <cellStyle name="Обычный 3 2" xfId="706"/>
    <cellStyle name="Обычный 3 2 2" xfId="707"/>
    <cellStyle name="Обычный 3 2 3" xfId="708"/>
    <cellStyle name="Обычный 3 3" xfId="709"/>
    <cellStyle name="Обычный 3 3 2" xfId="710"/>
    <cellStyle name="Обычный 30" xfId="711"/>
    <cellStyle name="Обычный 31" xfId="712"/>
    <cellStyle name="Обычный 31 2" xfId="713"/>
    <cellStyle name="Обычный 32" xfId="714"/>
    <cellStyle name="Обычный 33" xfId="715"/>
    <cellStyle name="Обычный 34" xfId="716"/>
    <cellStyle name="Обычный 35" xfId="717"/>
    <cellStyle name="Обычный 36" xfId="718"/>
    <cellStyle name="Обычный 37" xfId="719"/>
    <cellStyle name="Обычный 38" xfId="720"/>
    <cellStyle name="Обычный 39" xfId="721"/>
    <cellStyle name="Обычный 4" xfId="722"/>
    <cellStyle name="Обычный 4 2" xfId="723"/>
    <cellStyle name="Обычный 4 2 2" xfId="724"/>
    <cellStyle name="Обычный 40" xfId="725"/>
    <cellStyle name="Обычный 41" xfId="726"/>
    <cellStyle name="Обычный 42" xfId="727"/>
    <cellStyle name="Обычный 43" xfId="728"/>
    <cellStyle name="Обычный 44" xfId="729"/>
    <cellStyle name="Обычный 45" xfId="730"/>
    <cellStyle name="Обычный 46" xfId="731"/>
    <cellStyle name="Обычный 47" xfId="732"/>
    <cellStyle name="Обычный 48" xfId="733"/>
    <cellStyle name="Обычный 49" xfId="734"/>
    <cellStyle name="Обычный 5" xfId="735"/>
    <cellStyle name="Обычный 5 2" xfId="736"/>
    <cellStyle name="Обычный 5 2 2" xfId="737"/>
    <cellStyle name="Обычный 5 2 2 2" xfId="738"/>
    <cellStyle name="Обычный 5 2 3" xfId="739"/>
    <cellStyle name="Обычный 5 2 4" xfId="740"/>
    <cellStyle name="Обычный 5 3" xfId="741"/>
    <cellStyle name="Обычный 5 3 2" xfId="742"/>
    <cellStyle name="Обычный 5 4" xfId="743"/>
    <cellStyle name="Обычный 5 5" xfId="744"/>
    <cellStyle name="Обычный 5_Ф3" xfId="745"/>
    <cellStyle name="Обычный 50" xfId="746"/>
    <cellStyle name="Обычный 51" xfId="747"/>
    <cellStyle name="Обычный 52" xfId="748"/>
    <cellStyle name="Обычный 53" xfId="749"/>
    <cellStyle name="Обычный 54" xfId="750"/>
    <cellStyle name="Обычный 55" xfId="751"/>
    <cellStyle name="Обычный 56" xfId="752"/>
    <cellStyle name="Обычный 57" xfId="753"/>
    <cellStyle name="Обычный 58" xfId="754"/>
    <cellStyle name="Обычный 59" xfId="755"/>
    <cellStyle name="Обычный 6" xfId="756"/>
    <cellStyle name="Обычный 6 2" xfId="757"/>
    <cellStyle name="Обычный 6 2 2" xfId="758"/>
    <cellStyle name="Обычный 6 2 2 2" xfId="759"/>
    <cellStyle name="Обычный 6 2 3" xfId="760"/>
    <cellStyle name="Обычный 6 2 4" xfId="761"/>
    <cellStyle name="Обычный 6 3" xfId="762"/>
    <cellStyle name="Обычный 6 3 2" xfId="763"/>
    <cellStyle name="Обычный 6 3 3" xfId="764"/>
    <cellStyle name="Обычный 6 3 4" xfId="765"/>
    <cellStyle name="Обычный 6 4" xfId="766"/>
    <cellStyle name="Обычный 6 5" xfId="767"/>
    <cellStyle name="Обычный 6_Ф3" xfId="768"/>
    <cellStyle name="Обычный 60" xfId="769"/>
    <cellStyle name="Обычный 61" xfId="770"/>
    <cellStyle name="Обычный 62" xfId="771"/>
    <cellStyle name="Обычный 63" xfId="772"/>
    <cellStyle name="Обычный 64" xfId="773"/>
    <cellStyle name="Обычный 65" xfId="774"/>
    <cellStyle name="Обычный 66" xfId="775"/>
    <cellStyle name="Обычный 67" xfId="776"/>
    <cellStyle name="Обычный 68" xfId="777"/>
    <cellStyle name="Обычный 69" xfId="778"/>
    <cellStyle name="Обычный 7" xfId="779"/>
    <cellStyle name="Обычный 7 2" xfId="780"/>
    <cellStyle name="Обычный 7 2 2" xfId="781"/>
    <cellStyle name="Обычный 7 3" xfId="782"/>
    <cellStyle name="Обычный 70" xfId="783"/>
    <cellStyle name="Обычный 71" xfId="784"/>
    <cellStyle name="Обычный 72" xfId="785"/>
    <cellStyle name="Обычный 73" xfId="786"/>
    <cellStyle name="Обычный 74" xfId="787"/>
    <cellStyle name="Обычный 75" xfId="788"/>
    <cellStyle name="Обычный 76" xfId="789"/>
    <cellStyle name="Обычный 77" xfId="790"/>
    <cellStyle name="Обычный 78" xfId="791"/>
    <cellStyle name="Обычный 79" xfId="792"/>
    <cellStyle name="Обычный 8" xfId="793"/>
    <cellStyle name="Обычный 8 2" xfId="794"/>
    <cellStyle name="Обычный 8 2 2" xfId="795"/>
    <cellStyle name="Обычный 8 2 2 2" xfId="796"/>
    <cellStyle name="Обычный 8 2 3" xfId="797"/>
    <cellStyle name="Обычный 8 2 4" xfId="798"/>
    <cellStyle name="Обычный 8 3" xfId="799"/>
    <cellStyle name="Обычный 8 3 2" xfId="800"/>
    <cellStyle name="Обычный 8 3 3" xfId="801"/>
    <cellStyle name="Обычный 8 4" xfId="802"/>
    <cellStyle name="Обычный 80" xfId="803"/>
    <cellStyle name="Обычный 81" xfId="804"/>
    <cellStyle name="Обычный 82" xfId="805"/>
    <cellStyle name="Обычный 83" xfId="806"/>
    <cellStyle name="Обычный 84" xfId="807"/>
    <cellStyle name="Обычный 85" xfId="808"/>
    <cellStyle name="Обычный 86" xfId="809"/>
    <cellStyle name="Обычный 87" xfId="810"/>
    <cellStyle name="Обычный 88" xfId="811"/>
    <cellStyle name="Обычный 89" xfId="812"/>
    <cellStyle name="Обычный 9" xfId="813"/>
    <cellStyle name="Обычный 9 2" xfId="814"/>
    <cellStyle name="Обычный 9 2 2" xfId="815"/>
    <cellStyle name="Обычный 9 3" xfId="816"/>
    <cellStyle name="Обычный 90" xfId="817"/>
    <cellStyle name="Обычный 91" xfId="818"/>
    <cellStyle name="Обычный 92" xfId="819"/>
    <cellStyle name="Обычный 93" xfId="820"/>
    <cellStyle name="Обычный 94" xfId="821"/>
    <cellStyle name="Обычный 95" xfId="822"/>
    <cellStyle name="Обычный 96" xfId="823"/>
    <cellStyle name="Обычный 97" xfId="824"/>
    <cellStyle name="Обычный 98" xfId="825"/>
    <cellStyle name="Обычный 99" xfId="826"/>
    <cellStyle name="Плохой 2" xfId="827"/>
    <cellStyle name="Плохой 2 2" xfId="828"/>
    <cellStyle name="Плохой 2 2 2" xfId="829"/>
    <cellStyle name="Плохой 2 3" xfId="830"/>
    <cellStyle name="Плохой 3" xfId="831"/>
    <cellStyle name="Плохой 3 2" xfId="832"/>
    <cellStyle name="Плохой 4" xfId="833"/>
    <cellStyle name="Плохой 5" xfId="834"/>
    <cellStyle name="Пояснение 2" xfId="835"/>
    <cellStyle name="Пояснение 2 2" xfId="836"/>
    <cellStyle name="Пояснение 2 2 2" xfId="837"/>
    <cellStyle name="Пояснение 2 3" xfId="838"/>
    <cellStyle name="Пояснение 3" xfId="839"/>
    <cellStyle name="Пояснение 3 2" xfId="840"/>
    <cellStyle name="Пояснение 4" xfId="841"/>
    <cellStyle name="Пояснение 5" xfId="842"/>
    <cellStyle name="Примечание 10" xfId="843"/>
    <cellStyle name="Примечание 11" xfId="844"/>
    <cellStyle name="Примечание 12" xfId="845"/>
    <cellStyle name="Примечание 2" xfId="846"/>
    <cellStyle name="Примечание 2 2" xfId="847"/>
    <cellStyle name="Примечание 2 2 2" xfId="848"/>
    <cellStyle name="Примечание 2 2 2 2" xfId="849"/>
    <cellStyle name="Примечание 2 2 3" xfId="850"/>
    <cellStyle name="Примечание 2 3" xfId="851"/>
    <cellStyle name="Примечание 2 3 2" xfId="852"/>
    <cellStyle name="Примечание 2 4" xfId="853"/>
    <cellStyle name="Примечание 3" xfId="854"/>
    <cellStyle name="Примечание 3 2" xfId="855"/>
    <cellStyle name="Примечание 3 2 2" xfId="856"/>
    <cellStyle name="Примечание 3 3" xfId="857"/>
    <cellStyle name="Примечание 4" xfId="858"/>
    <cellStyle name="Примечание 4 2" xfId="859"/>
    <cellStyle name="Примечание 4 2 2" xfId="860"/>
    <cellStyle name="Примечание 4 3" xfId="861"/>
    <cellStyle name="Примечание 4 3 2" xfId="862"/>
    <cellStyle name="Примечание 4 3 3" xfId="863"/>
    <cellStyle name="Примечание 4 3 3 2" xfId="864"/>
    <cellStyle name="Примечание 4 3 4" xfId="865"/>
    <cellStyle name="Примечание 4 3 5" xfId="866"/>
    <cellStyle name="Примечание 4 4" xfId="867"/>
    <cellStyle name="Примечание 4 4 2" xfId="868"/>
    <cellStyle name="Примечание 4 5" xfId="869"/>
    <cellStyle name="Примечание 4 6" xfId="870"/>
    <cellStyle name="Примечание 4 6 2" xfId="871"/>
    <cellStyle name="Примечание 4 7" xfId="872"/>
    <cellStyle name="Примечание 4 8" xfId="873"/>
    <cellStyle name="Примечание 4 9" xfId="874"/>
    <cellStyle name="Примечание 5" xfId="875"/>
    <cellStyle name="Примечание 5 2" xfId="876"/>
    <cellStyle name="Примечание 5 2 2" xfId="877"/>
    <cellStyle name="Примечание 5 2 3" xfId="878"/>
    <cellStyle name="Примечание 5 2 4" xfId="879"/>
    <cellStyle name="Примечание 5 3" xfId="880"/>
    <cellStyle name="Примечание 5 4" xfId="881"/>
    <cellStyle name="Примечание 5 5" xfId="882"/>
    <cellStyle name="Примечание 6" xfId="883"/>
    <cellStyle name="Примечание 6 2" xfId="884"/>
    <cellStyle name="Примечание 6 3" xfId="885"/>
    <cellStyle name="Примечание 6 4" xfId="886"/>
    <cellStyle name="Примечание 7" xfId="887"/>
    <cellStyle name="Примечание 7 2" xfId="888"/>
    <cellStyle name="Примечание 7 3" xfId="889"/>
    <cellStyle name="Примечание 7 4" xfId="890"/>
    <cellStyle name="Примечание 8" xfId="891"/>
    <cellStyle name="Примечание 8 2" xfId="892"/>
    <cellStyle name="Примечание 9" xfId="893"/>
    <cellStyle name="Связанная ячейка 2" xfId="894"/>
    <cellStyle name="Связанная ячейка 2 2" xfId="895"/>
    <cellStyle name="Связанная ячейка 2 2 2" xfId="896"/>
    <cellStyle name="Связанная ячейка 2 3" xfId="897"/>
    <cellStyle name="Связанная ячейка 3" xfId="898"/>
    <cellStyle name="Связанная ячейка 3 2" xfId="899"/>
    <cellStyle name="Связанная ячейка 4" xfId="900"/>
    <cellStyle name="Связанная ячейка 5" xfId="901"/>
    <cellStyle name="Текст предупреждения 2" xfId="902"/>
    <cellStyle name="Текст предупреждения 2 2" xfId="903"/>
    <cellStyle name="Текст предупреждения 2 2 2" xfId="904"/>
    <cellStyle name="Текст предупреждения 2 3" xfId="905"/>
    <cellStyle name="Текст предупреждения 3" xfId="906"/>
    <cellStyle name="Текст предупреждения 3 2" xfId="907"/>
    <cellStyle name="Текст предупреждения 4" xfId="908"/>
    <cellStyle name="Текст предупреждения 5" xfId="909"/>
    <cellStyle name="Финансовый" xfId="925" builtinId="3"/>
    <cellStyle name="Финансовый 2" xfId="910"/>
    <cellStyle name="Финансовый 2 2" xfId="911"/>
    <cellStyle name="Финансовый 2 3" xfId="912"/>
    <cellStyle name="Финансовый 2 4" xfId="913"/>
    <cellStyle name="Хороший 2" xfId="914"/>
    <cellStyle name="Хороший 2 2" xfId="915"/>
    <cellStyle name="Хороший 2 2 2" xfId="916"/>
    <cellStyle name="Хороший 2 3" xfId="917"/>
    <cellStyle name="Хороший 3" xfId="918"/>
    <cellStyle name="Хороший 3 2" xfId="919"/>
    <cellStyle name="Хороший 4" xfId="920"/>
    <cellStyle name="Хороший 5" xfId="9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14"/>
  <sheetViews>
    <sheetView tabSelected="1" workbookViewId="0">
      <selection activeCell="A2" sqref="A2:C2"/>
    </sheetView>
  </sheetViews>
  <sheetFormatPr defaultColWidth="12.85546875" defaultRowHeight="15"/>
  <cols>
    <col min="1" max="1" width="5.7109375" style="53" bestFit="1" customWidth="1"/>
    <col min="2" max="2" width="60.42578125" style="365" customWidth="1"/>
    <col min="3" max="3" width="26.7109375" style="454" customWidth="1"/>
    <col min="4" max="4" width="14.5703125" style="363" customWidth="1"/>
    <col min="5" max="6" width="0" style="51" hidden="1" customWidth="1"/>
    <col min="7" max="16384" width="12.85546875" style="51"/>
  </cols>
  <sheetData>
    <row r="1" spans="1:3" ht="55.5" customHeight="1">
      <c r="A1" s="499" t="s">
        <v>761</v>
      </c>
      <c r="B1" s="499"/>
      <c r="C1" s="499"/>
    </row>
    <row r="2" spans="1:3" ht="55.5" customHeight="1">
      <c r="A2" s="499" t="s">
        <v>760</v>
      </c>
      <c r="B2" s="499"/>
      <c r="C2" s="499"/>
    </row>
    <row r="3" spans="1:3" ht="15" customHeight="1">
      <c r="A3" s="498" t="s">
        <v>608</v>
      </c>
      <c r="B3" s="498"/>
    </row>
    <row r="4" spans="1:3" ht="30">
      <c r="A4" s="72" t="s">
        <v>2</v>
      </c>
      <c r="B4" s="362" t="s">
        <v>582</v>
      </c>
      <c r="C4" s="370" t="s">
        <v>609</v>
      </c>
    </row>
    <row r="5" spans="1:3">
      <c r="A5" s="369">
        <v>1</v>
      </c>
      <c r="B5" s="453" t="s">
        <v>586</v>
      </c>
      <c r="C5" s="65">
        <v>80</v>
      </c>
    </row>
    <row r="6" spans="1:3">
      <c r="A6" s="369">
        <v>2</v>
      </c>
      <c r="B6" s="453" t="s">
        <v>101</v>
      </c>
      <c r="C6" s="65">
        <v>2173</v>
      </c>
    </row>
    <row r="7" spans="1:3">
      <c r="A7" s="369">
        <v>3</v>
      </c>
      <c r="B7" s="453" t="s">
        <v>120</v>
      </c>
      <c r="C7" s="65">
        <v>3954</v>
      </c>
    </row>
    <row r="8" spans="1:3">
      <c r="A8" s="369">
        <v>4</v>
      </c>
      <c r="B8" s="453" t="s">
        <v>35</v>
      </c>
      <c r="C8" s="65">
        <v>5139</v>
      </c>
    </row>
    <row r="9" spans="1:3">
      <c r="A9" s="369">
        <v>5</v>
      </c>
      <c r="B9" s="453" t="s">
        <v>693</v>
      </c>
      <c r="C9" s="65">
        <v>1120</v>
      </c>
    </row>
    <row r="10" spans="1:3">
      <c r="A10" s="369">
        <v>6</v>
      </c>
      <c r="B10" s="453" t="s">
        <v>36</v>
      </c>
      <c r="C10" s="65">
        <v>12415</v>
      </c>
    </row>
    <row r="11" spans="1:3">
      <c r="A11" s="369">
        <v>7</v>
      </c>
      <c r="B11" s="453" t="s">
        <v>91</v>
      </c>
      <c r="C11" s="65">
        <v>3517</v>
      </c>
    </row>
    <row r="12" spans="1:3">
      <c r="A12" s="369">
        <v>8</v>
      </c>
      <c r="B12" s="453" t="s">
        <v>98</v>
      </c>
      <c r="C12" s="65">
        <v>1867</v>
      </c>
    </row>
    <row r="13" spans="1:3">
      <c r="A13" s="369">
        <v>9</v>
      </c>
      <c r="B13" s="453" t="s">
        <v>55</v>
      </c>
      <c r="C13" s="65">
        <v>5861</v>
      </c>
    </row>
    <row r="14" spans="1:3">
      <c r="A14" s="369">
        <v>10</v>
      </c>
      <c r="B14" s="453" t="s">
        <v>93</v>
      </c>
      <c r="C14" s="65">
        <v>2186</v>
      </c>
    </row>
  </sheetData>
  <mergeCells count="3">
    <mergeCell ref="A3:B3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B13" sqref="B13"/>
    </sheetView>
  </sheetViews>
  <sheetFormatPr defaultRowHeight="15"/>
  <cols>
    <col min="1" max="1" width="7.140625" customWidth="1"/>
    <col min="2" max="2" width="45.28515625" style="11" customWidth="1"/>
    <col min="3" max="3" width="18.7109375" customWidth="1"/>
    <col min="4" max="4" width="15.42578125" style="56" customWidth="1"/>
    <col min="5" max="5" width="18.7109375" customWidth="1"/>
  </cols>
  <sheetData>
    <row r="1" spans="1:5" ht="18.75">
      <c r="A1" s="543" t="s">
        <v>0</v>
      </c>
      <c r="B1" s="543"/>
      <c r="C1" s="543"/>
      <c r="D1" s="543"/>
      <c r="E1" s="543"/>
    </row>
    <row r="2" spans="1:5" ht="15.75">
      <c r="A2" s="6"/>
      <c r="B2" s="8" t="s">
        <v>1</v>
      </c>
      <c r="C2" s="1"/>
      <c r="E2" s="1"/>
    </row>
    <row r="3" spans="1:5" ht="15.75">
      <c r="A3" s="3" t="s">
        <v>2</v>
      </c>
      <c r="B3" s="3" t="s">
        <v>3</v>
      </c>
      <c r="C3" s="7" t="s">
        <v>4</v>
      </c>
      <c r="D3" s="7" t="s">
        <v>5</v>
      </c>
      <c r="E3" s="55" t="s">
        <v>422</v>
      </c>
    </row>
    <row r="4" spans="1:5" ht="15.75">
      <c r="A4" s="4" t="s">
        <v>6</v>
      </c>
      <c r="B4" s="9" t="s">
        <v>7</v>
      </c>
      <c r="C4" s="54">
        <v>3000</v>
      </c>
      <c r="D4" s="54">
        <f>C4/12</f>
        <v>250</v>
      </c>
      <c r="E4" s="54">
        <f>C4-D4</f>
        <v>2750</v>
      </c>
    </row>
    <row r="5" spans="1:5" ht="15.75">
      <c r="A5" s="4" t="s">
        <v>8</v>
      </c>
      <c r="B5" s="9" t="s">
        <v>9</v>
      </c>
      <c r="C5" s="54">
        <v>8300</v>
      </c>
      <c r="D5" s="54">
        <f t="shared" ref="D5:D8" si="0">C5/12</f>
        <v>691.66666666666663</v>
      </c>
      <c r="E5" s="54">
        <f t="shared" ref="E5:E8" si="1">C5-D5</f>
        <v>7608.333333333333</v>
      </c>
    </row>
    <row r="6" spans="1:5" ht="15.75">
      <c r="A6" s="4" t="s">
        <v>10</v>
      </c>
      <c r="B6" s="9" t="s">
        <v>11</v>
      </c>
      <c r="C6" s="54">
        <v>4000</v>
      </c>
      <c r="D6" s="54">
        <f t="shared" si="0"/>
        <v>333.33333333333331</v>
      </c>
      <c r="E6" s="54">
        <f t="shared" si="1"/>
        <v>3666.6666666666665</v>
      </c>
    </row>
    <row r="7" spans="1:5" ht="15.75">
      <c r="A7" s="4" t="s">
        <v>12</v>
      </c>
      <c r="B7" s="9" t="s">
        <v>13</v>
      </c>
      <c r="C7" s="54">
        <v>24100</v>
      </c>
      <c r="D7" s="54">
        <f t="shared" si="0"/>
        <v>2008.3333333333333</v>
      </c>
      <c r="E7" s="54">
        <f t="shared" si="1"/>
        <v>22091.666666666668</v>
      </c>
    </row>
    <row r="8" spans="1:5" ht="31.5">
      <c r="A8" s="4" t="s">
        <v>14</v>
      </c>
      <c r="B8" s="9" t="s">
        <v>15</v>
      </c>
      <c r="C8" s="54">
        <v>800</v>
      </c>
      <c r="D8" s="54">
        <f t="shared" si="0"/>
        <v>66.666666666666671</v>
      </c>
      <c r="E8" s="54">
        <f t="shared" si="1"/>
        <v>733.33333333333337</v>
      </c>
    </row>
    <row r="9" spans="1:5" ht="15.75">
      <c r="A9" s="5"/>
      <c r="B9" s="10" t="s">
        <v>16</v>
      </c>
      <c r="C9" s="2">
        <v>40200</v>
      </c>
      <c r="D9" s="2">
        <f>D4+D5+D6+D7+D8</f>
        <v>3349.9999999999995</v>
      </c>
      <c r="E9" s="52">
        <f>C9-D9</f>
        <v>36850</v>
      </c>
    </row>
    <row r="10" spans="1:5">
      <c r="A10" s="1"/>
      <c r="C10" s="1"/>
      <c r="E10" s="1"/>
    </row>
    <row r="11" spans="1:5" ht="15.75">
      <c r="B11" s="8" t="s">
        <v>423</v>
      </c>
    </row>
    <row r="12" spans="1:5" ht="15.75">
      <c r="A12" s="3" t="s">
        <v>2</v>
      </c>
      <c r="B12" s="3" t="s">
        <v>3</v>
      </c>
      <c r="C12" s="7" t="s">
        <v>4</v>
      </c>
      <c r="D12" s="7" t="s">
        <v>5</v>
      </c>
      <c r="E12" s="55" t="s">
        <v>422</v>
      </c>
    </row>
    <row r="13" spans="1:5" ht="15.75">
      <c r="A13" s="55">
        <v>1</v>
      </c>
      <c r="B13" s="9" t="s">
        <v>13</v>
      </c>
      <c r="C13" s="54">
        <v>12400</v>
      </c>
      <c r="D13" s="54">
        <f>C13/12</f>
        <v>1033.3333333333333</v>
      </c>
      <c r="E13" s="54">
        <f>C13-D13</f>
        <v>11366.666666666666</v>
      </c>
    </row>
  </sheetData>
  <mergeCells count="1">
    <mergeCell ref="A1:E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117"/>
  <sheetViews>
    <sheetView workbookViewId="0">
      <pane xSplit="1" ySplit="7" topLeftCell="B93" activePane="bottomRight" state="frozen"/>
      <selection pane="topRight" activeCell="B1" sqref="B1"/>
      <selection pane="bottomLeft" activeCell="A8" sqref="A8"/>
      <selection pane="bottomRight" activeCell="I1" sqref="I1:K1048576"/>
    </sheetView>
  </sheetViews>
  <sheetFormatPr defaultRowHeight="15"/>
  <cols>
    <col min="1" max="1" width="63.7109375" customWidth="1"/>
    <col min="2" max="4" width="10.140625" bestFit="1" customWidth="1"/>
    <col min="5" max="5" width="8.42578125" bestFit="1" customWidth="1"/>
    <col min="6" max="7" width="10.140625" bestFit="1" customWidth="1"/>
    <col min="8" max="8" width="8.42578125" bestFit="1" customWidth="1"/>
    <col min="11" max="11" width="8" bestFit="1" customWidth="1"/>
    <col min="12" max="12" width="8.42578125" bestFit="1" customWidth="1"/>
    <col min="13" max="13" width="9.7109375" customWidth="1"/>
    <col min="15" max="15" width="7.28515625" bestFit="1" customWidth="1"/>
    <col min="16" max="18" width="10.140625" bestFit="1" customWidth="1"/>
    <col min="19" max="19" width="8.42578125" bestFit="1" customWidth="1"/>
    <col min="20" max="21" width="10.140625" bestFit="1" customWidth="1"/>
    <col min="22" max="22" width="8.42578125" bestFit="1" customWidth="1"/>
  </cols>
  <sheetData>
    <row r="1" spans="1:22" ht="15.75">
      <c r="A1" s="12"/>
      <c r="B1" s="12"/>
      <c r="C1" s="12"/>
      <c r="D1" s="12"/>
      <c r="E1" s="12"/>
      <c r="F1" s="551"/>
      <c r="G1" s="551"/>
      <c r="H1" s="55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9.5" thickBot="1">
      <c r="A2" s="552" t="s">
        <v>17</v>
      </c>
      <c r="B2" s="552"/>
      <c r="C2" s="552"/>
      <c r="D2" s="552"/>
      <c r="E2" s="552"/>
      <c r="F2" s="552"/>
      <c r="G2" s="552"/>
      <c r="H2" s="55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18.75" customHeight="1">
      <c r="A3" s="553" t="s">
        <v>3</v>
      </c>
      <c r="B3" s="546" t="s">
        <v>18</v>
      </c>
      <c r="C3" s="547"/>
      <c r="D3" s="547"/>
      <c r="E3" s="547"/>
      <c r="F3" s="547"/>
      <c r="G3" s="547"/>
      <c r="H3" s="548"/>
      <c r="I3" s="546" t="s">
        <v>19</v>
      </c>
      <c r="J3" s="547"/>
      <c r="K3" s="547"/>
      <c r="L3" s="547"/>
      <c r="M3" s="547"/>
      <c r="N3" s="547"/>
      <c r="O3" s="548"/>
      <c r="P3" s="546" t="s">
        <v>20</v>
      </c>
      <c r="Q3" s="547"/>
      <c r="R3" s="547"/>
      <c r="S3" s="547"/>
      <c r="T3" s="547"/>
      <c r="U3" s="547"/>
      <c r="V3" s="548"/>
    </row>
    <row r="4" spans="1:22" ht="15" customHeight="1">
      <c r="A4" s="554"/>
      <c r="B4" s="549" t="s">
        <v>21</v>
      </c>
      <c r="C4" s="550"/>
      <c r="D4" s="550"/>
      <c r="E4" s="544" t="s">
        <v>22</v>
      </c>
      <c r="F4" s="544" t="s">
        <v>23</v>
      </c>
      <c r="G4" s="544"/>
      <c r="H4" s="545"/>
      <c r="I4" s="549" t="s">
        <v>21</v>
      </c>
      <c r="J4" s="550"/>
      <c r="K4" s="550"/>
      <c r="L4" s="544" t="s">
        <v>22</v>
      </c>
      <c r="M4" s="544" t="s">
        <v>23</v>
      </c>
      <c r="N4" s="544"/>
      <c r="O4" s="545"/>
      <c r="P4" s="549" t="s">
        <v>21</v>
      </c>
      <c r="Q4" s="550"/>
      <c r="R4" s="550"/>
      <c r="S4" s="544" t="s">
        <v>22</v>
      </c>
      <c r="T4" s="544" t="s">
        <v>23</v>
      </c>
      <c r="U4" s="544"/>
      <c r="V4" s="545"/>
    </row>
    <row r="5" spans="1:22" ht="15" customHeight="1">
      <c r="A5" s="554"/>
      <c r="B5" s="549"/>
      <c r="C5" s="550"/>
      <c r="D5" s="550"/>
      <c r="E5" s="544"/>
      <c r="F5" s="544"/>
      <c r="G5" s="544"/>
      <c r="H5" s="545"/>
      <c r="I5" s="549"/>
      <c r="J5" s="550"/>
      <c r="K5" s="550"/>
      <c r="L5" s="544"/>
      <c r="M5" s="544"/>
      <c r="N5" s="544"/>
      <c r="O5" s="545"/>
      <c r="P5" s="549"/>
      <c r="Q5" s="550"/>
      <c r="R5" s="550"/>
      <c r="S5" s="544"/>
      <c r="T5" s="544"/>
      <c r="U5" s="544"/>
      <c r="V5" s="545"/>
    </row>
    <row r="6" spans="1:22" ht="63">
      <c r="A6" s="554"/>
      <c r="B6" s="20" t="s">
        <v>24</v>
      </c>
      <c r="C6" s="15" t="s">
        <v>25</v>
      </c>
      <c r="D6" s="15" t="s">
        <v>26</v>
      </c>
      <c r="E6" s="544"/>
      <c r="F6" s="15" t="s">
        <v>24</v>
      </c>
      <c r="G6" s="15" t="s">
        <v>27</v>
      </c>
      <c r="H6" s="19" t="s">
        <v>28</v>
      </c>
      <c r="I6" s="20" t="s">
        <v>24</v>
      </c>
      <c r="J6" s="15" t="s">
        <v>25</v>
      </c>
      <c r="K6" s="15" t="s">
        <v>26</v>
      </c>
      <c r="L6" s="544"/>
      <c r="M6" s="15" t="s">
        <v>24</v>
      </c>
      <c r="N6" s="15" t="s">
        <v>27</v>
      </c>
      <c r="O6" s="19" t="s">
        <v>28</v>
      </c>
      <c r="P6" s="20" t="s">
        <v>24</v>
      </c>
      <c r="Q6" s="15" t="s">
        <v>25</v>
      </c>
      <c r="R6" s="15" t="s">
        <v>26</v>
      </c>
      <c r="S6" s="544"/>
      <c r="T6" s="15" t="s">
        <v>24</v>
      </c>
      <c r="U6" s="15" t="s">
        <v>27</v>
      </c>
      <c r="V6" s="19" t="s">
        <v>28</v>
      </c>
    </row>
    <row r="7" spans="1:22" ht="16.5" thickBot="1">
      <c r="A7" s="28">
        <v>1</v>
      </c>
      <c r="B7" s="22"/>
      <c r="C7" s="23"/>
      <c r="D7" s="23"/>
      <c r="E7" s="23"/>
      <c r="F7" s="23"/>
      <c r="G7" s="23"/>
      <c r="H7" s="25"/>
      <c r="I7" s="22"/>
      <c r="J7" s="23"/>
      <c r="K7" s="23"/>
      <c r="L7" s="23"/>
      <c r="M7" s="23"/>
      <c r="N7" s="23"/>
      <c r="O7" s="25"/>
      <c r="P7" s="22"/>
      <c r="Q7" s="23"/>
      <c r="R7" s="23"/>
      <c r="S7" s="23"/>
      <c r="T7" s="23"/>
      <c r="U7" s="23"/>
      <c r="V7" s="25"/>
    </row>
    <row r="8" spans="1:22" ht="15.75">
      <c r="A8" s="42" t="s">
        <v>29</v>
      </c>
      <c r="B8" s="32">
        <v>576292</v>
      </c>
      <c r="C8" s="27">
        <v>419104</v>
      </c>
      <c r="D8" s="27">
        <v>157188</v>
      </c>
      <c r="E8" s="27">
        <v>49306</v>
      </c>
      <c r="F8" s="27">
        <v>156830</v>
      </c>
      <c r="G8" s="27">
        <v>98612</v>
      </c>
      <c r="H8" s="33">
        <v>58218</v>
      </c>
      <c r="I8" s="24">
        <v>-36018</v>
      </c>
      <c r="J8" s="16">
        <v>-36018</v>
      </c>
      <c r="K8" s="16"/>
      <c r="L8" s="16">
        <v>-4237.411764705882</v>
      </c>
      <c r="M8" s="16">
        <f>N8+O8</f>
        <v>-8474.823529411764</v>
      </c>
      <c r="N8" s="16">
        <v>-8474.823529411764</v>
      </c>
      <c r="O8" s="26">
        <v>0</v>
      </c>
      <c r="P8" s="24">
        <v>540274</v>
      </c>
      <c r="Q8" s="16">
        <v>383086</v>
      </c>
      <c r="R8" s="16">
        <v>157188</v>
      </c>
      <c r="S8" s="16">
        <v>45068.588235294119</v>
      </c>
      <c r="T8" s="16">
        <v>156830</v>
      </c>
      <c r="U8" s="16">
        <v>90137.176470588238</v>
      </c>
      <c r="V8" s="26">
        <v>58218</v>
      </c>
    </row>
    <row r="9" spans="1:22" ht="15.75">
      <c r="A9" s="43" t="s">
        <v>7</v>
      </c>
      <c r="B9" s="34">
        <v>6422</v>
      </c>
      <c r="C9" s="17">
        <v>5882</v>
      </c>
      <c r="D9" s="17">
        <v>540</v>
      </c>
      <c r="E9" s="17">
        <v>692.05882352941171</v>
      </c>
      <c r="F9" s="17">
        <v>1584</v>
      </c>
      <c r="G9" s="17">
        <v>1384</v>
      </c>
      <c r="H9" s="35">
        <v>200</v>
      </c>
      <c r="I9" s="21">
        <v>-401</v>
      </c>
      <c r="J9" s="13">
        <v>-401</v>
      </c>
      <c r="K9" s="13"/>
      <c r="L9" s="16">
        <v>-47.176470588235297</v>
      </c>
      <c r="M9" s="16">
        <f t="shared" ref="M9:M72" si="0">N9+O9</f>
        <v>-94.352941176470594</v>
      </c>
      <c r="N9" s="16">
        <v>-94.352941176470594</v>
      </c>
      <c r="O9" s="26">
        <v>0</v>
      </c>
      <c r="P9" s="24">
        <v>6021</v>
      </c>
      <c r="Q9" s="16">
        <v>5481</v>
      </c>
      <c r="R9" s="16">
        <v>540</v>
      </c>
      <c r="S9" s="16">
        <v>644.88235294117646</v>
      </c>
      <c r="T9" s="16">
        <v>1584</v>
      </c>
      <c r="U9" s="16">
        <v>1289.6470588235295</v>
      </c>
      <c r="V9" s="26">
        <v>200</v>
      </c>
    </row>
    <row r="10" spans="1:22" ht="15.75">
      <c r="A10" s="43" t="s">
        <v>30</v>
      </c>
      <c r="B10" s="34">
        <v>36687</v>
      </c>
      <c r="C10" s="17">
        <v>31184</v>
      </c>
      <c r="D10" s="17">
        <v>5503</v>
      </c>
      <c r="E10" s="17">
        <v>3669</v>
      </c>
      <c r="F10" s="17">
        <v>9375</v>
      </c>
      <c r="G10" s="17">
        <v>7337</v>
      </c>
      <c r="H10" s="35">
        <v>2038</v>
      </c>
      <c r="I10" s="21">
        <v>-2293</v>
      </c>
      <c r="J10" s="13">
        <v>-2293</v>
      </c>
      <c r="K10" s="13"/>
      <c r="L10" s="16">
        <v>-269.76470588235293</v>
      </c>
      <c r="M10" s="16">
        <f t="shared" si="0"/>
        <v>-539.52941176470586</v>
      </c>
      <c r="N10" s="16">
        <v>-539.52941176470586</v>
      </c>
      <c r="O10" s="26">
        <v>0</v>
      </c>
      <c r="P10" s="24">
        <v>34394</v>
      </c>
      <c r="Q10" s="16">
        <v>28891</v>
      </c>
      <c r="R10" s="16">
        <v>5503</v>
      </c>
      <c r="S10" s="16">
        <v>3399.2352941176468</v>
      </c>
      <c r="T10" s="16">
        <v>9375</v>
      </c>
      <c r="U10" s="16">
        <v>6797.4705882352937</v>
      </c>
      <c r="V10" s="26">
        <v>2038</v>
      </c>
    </row>
    <row r="11" spans="1:22" ht="15.75">
      <c r="A11" s="43" t="s">
        <v>13</v>
      </c>
      <c r="B11" s="34">
        <v>6480</v>
      </c>
      <c r="C11" s="17">
        <v>0</v>
      </c>
      <c r="D11" s="17">
        <v>6480</v>
      </c>
      <c r="E11" s="17">
        <v>0</v>
      </c>
      <c r="F11" s="17">
        <v>2400</v>
      </c>
      <c r="G11" s="17">
        <v>0</v>
      </c>
      <c r="H11" s="35">
        <v>2400</v>
      </c>
      <c r="I11" s="21">
        <v>-405</v>
      </c>
      <c r="J11" s="13">
        <v>0</v>
      </c>
      <c r="K11" s="13">
        <v>-405</v>
      </c>
      <c r="L11" s="16">
        <v>0</v>
      </c>
      <c r="M11" s="16">
        <f t="shared" si="0"/>
        <v>-150</v>
      </c>
      <c r="N11" s="16">
        <v>0</v>
      </c>
      <c r="O11" s="26">
        <v>-150</v>
      </c>
      <c r="P11" s="24">
        <v>6075</v>
      </c>
      <c r="Q11" s="16">
        <v>0</v>
      </c>
      <c r="R11" s="16">
        <v>6075</v>
      </c>
      <c r="S11" s="16">
        <v>0</v>
      </c>
      <c r="T11" s="16">
        <v>2400</v>
      </c>
      <c r="U11" s="16">
        <v>0</v>
      </c>
      <c r="V11" s="26">
        <v>2250</v>
      </c>
    </row>
    <row r="12" spans="1:22" ht="47.25">
      <c r="A12" s="43" t="s">
        <v>31</v>
      </c>
      <c r="B12" s="34">
        <v>183820</v>
      </c>
      <c r="C12" s="17">
        <v>125720</v>
      </c>
      <c r="D12" s="17">
        <v>58100</v>
      </c>
      <c r="E12" s="17">
        <v>15173</v>
      </c>
      <c r="F12" s="17">
        <v>51866</v>
      </c>
      <c r="G12" s="17">
        <v>30346</v>
      </c>
      <c r="H12" s="35">
        <v>21520</v>
      </c>
      <c r="I12" s="21">
        <v>-11489</v>
      </c>
      <c r="J12" s="13">
        <v>-11489</v>
      </c>
      <c r="K12" s="13"/>
      <c r="L12" s="16">
        <v>-1351.6470588235295</v>
      </c>
      <c r="M12" s="16">
        <f t="shared" si="0"/>
        <v>-2703.294117647059</v>
      </c>
      <c r="N12" s="16">
        <v>-2703.294117647059</v>
      </c>
      <c r="O12" s="26">
        <v>0</v>
      </c>
      <c r="P12" s="24">
        <v>172331</v>
      </c>
      <c r="Q12" s="16">
        <v>114231</v>
      </c>
      <c r="R12" s="16">
        <v>58100</v>
      </c>
      <c r="S12" s="16">
        <v>13821.35294117647</v>
      </c>
      <c r="T12" s="16">
        <v>51866</v>
      </c>
      <c r="U12" s="16">
        <v>27642.705882352941</v>
      </c>
      <c r="V12" s="26">
        <v>21520</v>
      </c>
    </row>
    <row r="13" spans="1:22" ht="31.5">
      <c r="A13" s="43" t="s">
        <v>32</v>
      </c>
      <c r="B13" s="34">
        <v>2157</v>
      </c>
      <c r="C13" s="17">
        <v>1726</v>
      </c>
      <c r="D13" s="17">
        <v>431</v>
      </c>
      <c r="E13" s="17">
        <v>203</v>
      </c>
      <c r="F13" s="17">
        <v>566</v>
      </c>
      <c r="G13" s="17">
        <v>406</v>
      </c>
      <c r="H13" s="35">
        <v>160</v>
      </c>
      <c r="I13" s="21">
        <v>-135</v>
      </c>
      <c r="J13" s="13">
        <v>-135</v>
      </c>
      <c r="K13" s="13"/>
      <c r="L13" s="16">
        <v>-15.882352941176471</v>
      </c>
      <c r="M13" s="16">
        <f t="shared" si="0"/>
        <v>-31.764705882352942</v>
      </c>
      <c r="N13" s="16">
        <v>-31.764705882352942</v>
      </c>
      <c r="O13" s="26">
        <v>0</v>
      </c>
      <c r="P13" s="24">
        <v>2022</v>
      </c>
      <c r="Q13" s="16">
        <v>1591</v>
      </c>
      <c r="R13" s="16">
        <v>431</v>
      </c>
      <c r="S13" s="16">
        <v>187.11764705882354</v>
      </c>
      <c r="T13" s="16">
        <v>566</v>
      </c>
      <c r="U13" s="16">
        <v>374.23529411764707</v>
      </c>
      <c r="V13" s="26">
        <v>160</v>
      </c>
    </row>
    <row r="14" spans="1:22" ht="15.75">
      <c r="A14" s="43" t="s">
        <v>33</v>
      </c>
      <c r="B14" s="34">
        <v>143534</v>
      </c>
      <c r="C14" s="17">
        <v>141042</v>
      </c>
      <c r="D14" s="17">
        <v>2492</v>
      </c>
      <c r="E14" s="17">
        <v>16593</v>
      </c>
      <c r="F14" s="17">
        <v>34109</v>
      </c>
      <c r="G14" s="17">
        <v>33186</v>
      </c>
      <c r="H14" s="35">
        <v>923</v>
      </c>
      <c r="I14" s="21">
        <v>-8971</v>
      </c>
      <c r="J14" s="13">
        <v>-8971</v>
      </c>
      <c r="K14" s="13"/>
      <c r="L14" s="16">
        <v>-1055.4117647058824</v>
      </c>
      <c r="M14" s="16">
        <f t="shared" si="0"/>
        <v>-2110.8235294117649</v>
      </c>
      <c r="N14" s="16">
        <v>-2110.8235294117649</v>
      </c>
      <c r="O14" s="26">
        <v>0</v>
      </c>
      <c r="P14" s="24">
        <v>134563</v>
      </c>
      <c r="Q14" s="16">
        <v>132071</v>
      </c>
      <c r="R14" s="16">
        <v>2492</v>
      </c>
      <c r="S14" s="16">
        <v>15537.588235294117</v>
      </c>
      <c r="T14" s="16">
        <v>34109</v>
      </c>
      <c r="U14" s="16">
        <v>31075.176470588234</v>
      </c>
      <c r="V14" s="26">
        <v>923</v>
      </c>
    </row>
    <row r="15" spans="1:22" ht="15.75">
      <c r="A15" s="43" t="s">
        <v>34</v>
      </c>
      <c r="B15" s="34">
        <v>60001</v>
      </c>
      <c r="C15" s="17">
        <v>52690</v>
      </c>
      <c r="D15" s="17">
        <v>7311</v>
      </c>
      <c r="E15" s="17">
        <v>6199</v>
      </c>
      <c r="F15" s="17">
        <v>15106</v>
      </c>
      <c r="G15" s="17">
        <v>12398</v>
      </c>
      <c r="H15" s="35">
        <v>2708</v>
      </c>
      <c r="I15" s="21">
        <v>-3750</v>
      </c>
      <c r="J15" s="13">
        <v>-3750</v>
      </c>
      <c r="K15" s="13"/>
      <c r="L15" s="16">
        <v>-441.1764705882353</v>
      </c>
      <c r="M15" s="16">
        <f t="shared" si="0"/>
        <v>-882.35294117647061</v>
      </c>
      <c r="N15" s="16">
        <v>-882.35294117647061</v>
      </c>
      <c r="O15" s="26">
        <v>0</v>
      </c>
      <c r="P15" s="24">
        <v>56251</v>
      </c>
      <c r="Q15" s="16">
        <v>48940</v>
      </c>
      <c r="R15" s="16">
        <v>7311</v>
      </c>
      <c r="S15" s="16">
        <v>5757.8235294117649</v>
      </c>
      <c r="T15" s="16">
        <v>15106</v>
      </c>
      <c r="U15" s="16">
        <v>11515.64705882353</v>
      </c>
      <c r="V15" s="26">
        <v>2708</v>
      </c>
    </row>
    <row r="16" spans="1:22" ht="15.75">
      <c r="A16" s="43" t="s">
        <v>35</v>
      </c>
      <c r="B16" s="34">
        <v>22048</v>
      </c>
      <c r="C16" s="17">
        <v>15373</v>
      </c>
      <c r="D16" s="17">
        <v>6675</v>
      </c>
      <c r="E16" s="17">
        <v>1809</v>
      </c>
      <c r="F16" s="17">
        <v>6089</v>
      </c>
      <c r="G16" s="17">
        <v>3617</v>
      </c>
      <c r="H16" s="35">
        <v>2472</v>
      </c>
      <c r="I16" s="21">
        <v>-1378</v>
      </c>
      <c r="J16" s="13">
        <v>-1378</v>
      </c>
      <c r="K16" s="13"/>
      <c r="L16" s="16">
        <v>-162.11764705882354</v>
      </c>
      <c r="M16" s="16">
        <f t="shared" si="0"/>
        <v>-324.23529411764707</v>
      </c>
      <c r="N16" s="16">
        <v>-324.23529411764707</v>
      </c>
      <c r="O16" s="26">
        <v>0</v>
      </c>
      <c r="P16" s="24">
        <v>20670</v>
      </c>
      <c r="Q16" s="16">
        <v>13995</v>
      </c>
      <c r="R16" s="16">
        <v>6675</v>
      </c>
      <c r="S16" s="16">
        <v>1646.8823529411766</v>
      </c>
      <c r="T16" s="16">
        <v>6089</v>
      </c>
      <c r="U16" s="16">
        <v>3292.7647058823532</v>
      </c>
      <c r="V16" s="26">
        <v>2472</v>
      </c>
    </row>
    <row r="17" spans="1:22" ht="15.75">
      <c r="A17" s="43" t="s">
        <v>36</v>
      </c>
      <c r="B17" s="34">
        <v>7871</v>
      </c>
      <c r="C17" s="17">
        <v>0</v>
      </c>
      <c r="D17" s="17">
        <v>7871</v>
      </c>
      <c r="E17" s="17">
        <v>0</v>
      </c>
      <c r="F17" s="17">
        <v>2915</v>
      </c>
      <c r="G17" s="17">
        <v>0</v>
      </c>
      <c r="H17" s="35">
        <v>2915</v>
      </c>
      <c r="I17" s="21">
        <v>-492</v>
      </c>
      <c r="J17" s="13"/>
      <c r="K17" s="13">
        <v>-492</v>
      </c>
      <c r="L17" s="16">
        <v>0</v>
      </c>
      <c r="M17" s="16">
        <f t="shared" si="0"/>
        <v>-182.2222222222222</v>
      </c>
      <c r="N17" s="16">
        <v>0</v>
      </c>
      <c r="O17" s="26">
        <v>-182.2222222222222</v>
      </c>
      <c r="P17" s="24">
        <v>7379</v>
      </c>
      <c r="Q17" s="16">
        <v>0</v>
      </c>
      <c r="R17" s="16">
        <v>7379</v>
      </c>
      <c r="S17" s="16">
        <v>0</v>
      </c>
      <c r="T17" s="16">
        <v>2915</v>
      </c>
      <c r="U17" s="16">
        <v>0</v>
      </c>
      <c r="V17" s="26">
        <v>2732.7777777777778</v>
      </c>
    </row>
    <row r="18" spans="1:22" ht="15.75">
      <c r="A18" s="43" t="s">
        <v>37</v>
      </c>
      <c r="B18" s="34">
        <v>7853</v>
      </c>
      <c r="C18" s="17">
        <v>7607</v>
      </c>
      <c r="D18" s="17">
        <v>246</v>
      </c>
      <c r="E18" s="17">
        <v>894.52941176470586</v>
      </c>
      <c r="F18" s="17">
        <v>1882</v>
      </c>
      <c r="G18" s="17">
        <v>1791</v>
      </c>
      <c r="H18" s="35">
        <v>91</v>
      </c>
      <c r="I18" s="21">
        <v>-491</v>
      </c>
      <c r="J18" s="13">
        <v>-491</v>
      </c>
      <c r="K18" s="13"/>
      <c r="L18" s="16">
        <v>-57.764705882352942</v>
      </c>
      <c r="M18" s="16">
        <f t="shared" si="0"/>
        <v>-115.52941176470588</v>
      </c>
      <c r="N18" s="16">
        <v>-115.52941176470588</v>
      </c>
      <c r="O18" s="26">
        <v>0</v>
      </c>
      <c r="P18" s="24">
        <v>7362</v>
      </c>
      <c r="Q18" s="16">
        <v>7116</v>
      </c>
      <c r="R18" s="16">
        <v>246</v>
      </c>
      <c r="S18" s="16">
        <v>836.76470588235293</v>
      </c>
      <c r="T18" s="16">
        <v>1882</v>
      </c>
      <c r="U18" s="16">
        <v>1675.4705882352941</v>
      </c>
      <c r="V18" s="26">
        <v>91</v>
      </c>
    </row>
    <row r="19" spans="1:22" ht="15.75">
      <c r="A19" s="43" t="s">
        <v>38</v>
      </c>
      <c r="B19" s="34">
        <v>154630</v>
      </c>
      <c r="C19" s="17">
        <v>111118</v>
      </c>
      <c r="D19" s="17">
        <v>43512</v>
      </c>
      <c r="E19" s="17">
        <v>12690</v>
      </c>
      <c r="F19" s="17">
        <v>41497</v>
      </c>
      <c r="G19" s="17">
        <v>25381</v>
      </c>
      <c r="H19" s="35">
        <v>16116</v>
      </c>
      <c r="I19" s="21">
        <v>-9664</v>
      </c>
      <c r="J19" s="13">
        <v>-9664</v>
      </c>
      <c r="K19" s="13"/>
      <c r="L19" s="16">
        <v>-1136.9411764705883</v>
      </c>
      <c r="M19" s="16">
        <f t="shared" si="0"/>
        <v>-2273.8823529411766</v>
      </c>
      <c r="N19" s="16">
        <v>-2273.8823529411766</v>
      </c>
      <c r="O19" s="26">
        <v>0</v>
      </c>
      <c r="P19" s="24">
        <v>144966</v>
      </c>
      <c r="Q19" s="16">
        <v>101454</v>
      </c>
      <c r="R19" s="16">
        <v>43512</v>
      </c>
      <c r="S19" s="16">
        <v>11553.058823529413</v>
      </c>
      <c r="T19" s="16">
        <v>41497</v>
      </c>
      <c r="U19" s="16">
        <v>23107.117647058825</v>
      </c>
      <c r="V19" s="26">
        <v>16116</v>
      </c>
    </row>
    <row r="20" spans="1:22" ht="15.75">
      <c r="A20" s="43" t="s">
        <v>39</v>
      </c>
      <c r="B20" s="34">
        <v>47898</v>
      </c>
      <c r="C20" s="17">
        <v>40998</v>
      </c>
      <c r="D20" s="17">
        <v>6900</v>
      </c>
      <c r="E20" s="17">
        <v>4823</v>
      </c>
      <c r="F20" s="17">
        <v>12203</v>
      </c>
      <c r="G20" s="17">
        <v>9647</v>
      </c>
      <c r="H20" s="35">
        <v>2556</v>
      </c>
      <c r="I20" s="21">
        <v>-2994</v>
      </c>
      <c r="J20" s="13">
        <v>-2994</v>
      </c>
      <c r="K20" s="13"/>
      <c r="L20" s="16">
        <v>-352.23529411764707</v>
      </c>
      <c r="M20" s="16">
        <f t="shared" si="0"/>
        <v>-704.47058823529414</v>
      </c>
      <c r="N20" s="16">
        <v>-704.47058823529414</v>
      </c>
      <c r="O20" s="26">
        <v>0</v>
      </c>
      <c r="P20" s="24">
        <v>44904</v>
      </c>
      <c r="Q20" s="16">
        <v>38004</v>
      </c>
      <c r="R20" s="16">
        <v>6900</v>
      </c>
      <c r="S20" s="16">
        <v>4470.7647058823532</v>
      </c>
      <c r="T20" s="16">
        <v>12203</v>
      </c>
      <c r="U20" s="16">
        <v>8942.5294117647063</v>
      </c>
      <c r="V20" s="26">
        <v>2556</v>
      </c>
    </row>
    <row r="21" spans="1:22" ht="15.75">
      <c r="A21" s="43" t="s">
        <v>40</v>
      </c>
      <c r="B21" s="34">
        <v>140246</v>
      </c>
      <c r="C21" s="17">
        <v>128239</v>
      </c>
      <c r="D21" s="17">
        <v>12007</v>
      </c>
      <c r="E21" s="17">
        <v>15087</v>
      </c>
      <c r="F21" s="17">
        <v>34621</v>
      </c>
      <c r="G21" s="17">
        <v>30174</v>
      </c>
      <c r="H21" s="35">
        <v>4447</v>
      </c>
      <c r="I21" s="21">
        <v>-8765</v>
      </c>
      <c r="J21" s="13">
        <v>-8765</v>
      </c>
      <c r="K21" s="13"/>
      <c r="L21" s="16">
        <v>-1031.1764705882354</v>
      </c>
      <c r="M21" s="16">
        <f t="shared" si="0"/>
        <v>-2062.3529411764707</v>
      </c>
      <c r="N21" s="16">
        <v>-2062.3529411764707</v>
      </c>
      <c r="O21" s="26">
        <v>0</v>
      </c>
      <c r="P21" s="24">
        <v>131481</v>
      </c>
      <c r="Q21" s="16">
        <v>119474</v>
      </c>
      <c r="R21" s="16">
        <v>12007</v>
      </c>
      <c r="S21" s="16">
        <v>14055.823529411764</v>
      </c>
      <c r="T21" s="16">
        <v>34621</v>
      </c>
      <c r="U21" s="16">
        <v>28111.647058823528</v>
      </c>
      <c r="V21" s="26">
        <v>4447</v>
      </c>
    </row>
    <row r="22" spans="1:22" ht="15.75">
      <c r="A22" s="43" t="s">
        <v>41</v>
      </c>
      <c r="B22" s="34">
        <v>98835</v>
      </c>
      <c r="C22" s="17">
        <v>87117</v>
      </c>
      <c r="D22" s="17">
        <v>11718</v>
      </c>
      <c r="E22" s="17">
        <v>10249</v>
      </c>
      <c r="F22" s="17">
        <v>24838</v>
      </c>
      <c r="G22" s="17">
        <v>20498</v>
      </c>
      <c r="H22" s="35">
        <v>4340</v>
      </c>
      <c r="I22" s="21">
        <v>-6177</v>
      </c>
      <c r="J22" s="13">
        <v>-6177</v>
      </c>
      <c r="K22" s="13"/>
      <c r="L22" s="16">
        <v>-726.70588235294122</v>
      </c>
      <c r="M22" s="16">
        <f t="shared" si="0"/>
        <v>-1453.4117647058824</v>
      </c>
      <c r="N22" s="16">
        <v>-1453.4117647058824</v>
      </c>
      <c r="O22" s="26">
        <v>0</v>
      </c>
      <c r="P22" s="24">
        <v>92658</v>
      </c>
      <c r="Q22" s="16">
        <v>80940</v>
      </c>
      <c r="R22" s="16">
        <v>11718</v>
      </c>
      <c r="S22" s="16">
        <v>9522.2941176470595</v>
      </c>
      <c r="T22" s="16">
        <v>24838</v>
      </c>
      <c r="U22" s="16">
        <v>19044.588235294119</v>
      </c>
      <c r="V22" s="26">
        <v>4340</v>
      </c>
    </row>
    <row r="23" spans="1:22" ht="15.75">
      <c r="A23" s="43" t="s">
        <v>42</v>
      </c>
      <c r="B23" s="34">
        <v>57749</v>
      </c>
      <c r="C23" s="17">
        <v>53455</v>
      </c>
      <c r="D23" s="17">
        <v>4294</v>
      </c>
      <c r="E23" s="17">
        <v>6289</v>
      </c>
      <c r="F23" s="17">
        <v>14168</v>
      </c>
      <c r="G23" s="17">
        <v>12578</v>
      </c>
      <c r="H23" s="35">
        <v>1590</v>
      </c>
      <c r="I23" s="21">
        <v>-3609</v>
      </c>
      <c r="J23" s="13">
        <v>-3609</v>
      </c>
      <c r="K23" s="13"/>
      <c r="L23" s="16">
        <v>-424.58823529411762</v>
      </c>
      <c r="M23" s="16">
        <f t="shared" si="0"/>
        <v>-849.17647058823525</v>
      </c>
      <c r="N23" s="16">
        <v>-849.17647058823525</v>
      </c>
      <c r="O23" s="26">
        <v>0</v>
      </c>
      <c r="P23" s="24">
        <v>54140</v>
      </c>
      <c r="Q23" s="16">
        <v>49846</v>
      </c>
      <c r="R23" s="16">
        <v>4294</v>
      </c>
      <c r="S23" s="16">
        <v>5864.411764705882</v>
      </c>
      <c r="T23" s="16">
        <v>14168</v>
      </c>
      <c r="U23" s="16">
        <v>11728.823529411764</v>
      </c>
      <c r="V23" s="26">
        <v>1590</v>
      </c>
    </row>
    <row r="24" spans="1:22" ht="15.75">
      <c r="A24" s="43" t="s">
        <v>43</v>
      </c>
      <c r="B24" s="34">
        <v>451297</v>
      </c>
      <c r="C24" s="17">
        <v>446016</v>
      </c>
      <c r="D24" s="17">
        <v>5281</v>
      </c>
      <c r="E24" s="17">
        <v>52472</v>
      </c>
      <c r="F24" s="17">
        <v>106901</v>
      </c>
      <c r="G24" s="17">
        <v>104945</v>
      </c>
      <c r="H24" s="35">
        <v>1956</v>
      </c>
      <c r="I24" s="21">
        <v>-28206</v>
      </c>
      <c r="J24" s="13">
        <v>-28206</v>
      </c>
      <c r="K24" s="13"/>
      <c r="L24" s="16">
        <v>-3318.3529411764707</v>
      </c>
      <c r="M24" s="16">
        <f t="shared" si="0"/>
        <v>-6636.7058823529414</v>
      </c>
      <c r="N24" s="16">
        <v>-6636.7058823529414</v>
      </c>
      <c r="O24" s="26">
        <v>0</v>
      </c>
      <c r="P24" s="24">
        <v>423091</v>
      </c>
      <c r="Q24" s="16">
        <v>417810</v>
      </c>
      <c r="R24" s="16">
        <v>5281</v>
      </c>
      <c r="S24" s="16">
        <v>49153.647058823532</v>
      </c>
      <c r="T24" s="16">
        <v>106901</v>
      </c>
      <c r="U24" s="16">
        <v>98308.294117647063</v>
      </c>
      <c r="V24" s="26">
        <v>1956</v>
      </c>
    </row>
    <row r="25" spans="1:22" ht="15.75">
      <c r="A25" s="43" t="s">
        <v>44</v>
      </c>
      <c r="B25" s="34">
        <v>92890</v>
      </c>
      <c r="C25" s="17">
        <v>74312</v>
      </c>
      <c r="D25" s="17">
        <v>18578</v>
      </c>
      <c r="E25" s="17">
        <v>8743</v>
      </c>
      <c r="F25" s="17">
        <v>24366</v>
      </c>
      <c r="G25" s="17">
        <v>17485</v>
      </c>
      <c r="H25" s="35">
        <v>6881</v>
      </c>
      <c r="I25" s="21">
        <v>-5806</v>
      </c>
      <c r="J25" s="13">
        <v>-5806</v>
      </c>
      <c r="K25" s="13"/>
      <c r="L25" s="16">
        <v>-683.05882352941171</v>
      </c>
      <c r="M25" s="16">
        <f t="shared" si="0"/>
        <v>-1366.1176470588234</v>
      </c>
      <c r="N25" s="16">
        <v>-1366.1176470588234</v>
      </c>
      <c r="O25" s="26">
        <v>0</v>
      </c>
      <c r="P25" s="24">
        <v>87084</v>
      </c>
      <c r="Q25" s="16">
        <v>68506</v>
      </c>
      <c r="R25" s="16">
        <v>18578</v>
      </c>
      <c r="S25" s="16">
        <v>8059.9411764705883</v>
      </c>
      <c r="T25" s="16">
        <v>24366</v>
      </c>
      <c r="U25" s="16">
        <v>16118.882352941177</v>
      </c>
      <c r="V25" s="26">
        <v>6881</v>
      </c>
    </row>
    <row r="26" spans="1:22" ht="31.5">
      <c r="A26" s="43" t="s">
        <v>45</v>
      </c>
      <c r="B26" s="34">
        <v>73503</v>
      </c>
      <c r="C26" s="17">
        <v>59150</v>
      </c>
      <c r="D26" s="17">
        <v>14353</v>
      </c>
      <c r="E26" s="17">
        <v>6959</v>
      </c>
      <c r="F26" s="17">
        <v>19234</v>
      </c>
      <c r="G26" s="17">
        <v>13918</v>
      </c>
      <c r="H26" s="35">
        <v>5316</v>
      </c>
      <c r="I26" s="21">
        <v>-4594</v>
      </c>
      <c r="J26" s="13">
        <v>-4594</v>
      </c>
      <c r="K26" s="13"/>
      <c r="L26" s="16">
        <v>-540.47058823529414</v>
      </c>
      <c r="M26" s="16">
        <f t="shared" si="0"/>
        <v>-1080.9411764705883</v>
      </c>
      <c r="N26" s="16">
        <v>-1080.9411764705883</v>
      </c>
      <c r="O26" s="26">
        <v>0</v>
      </c>
      <c r="P26" s="24">
        <v>68909</v>
      </c>
      <c r="Q26" s="16">
        <v>54556</v>
      </c>
      <c r="R26" s="16">
        <v>14353</v>
      </c>
      <c r="S26" s="16">
        <v>6418.5294117647063</v>
      </c>
      <c r="T26" s="16">
        <v>19234</v>
      </c>
      <c r="U26" s="16">
        <v>12837.058823529413</v>
      </c>
      <c r="V26" s="26">
        <v>5316</v>
      </c>
    </row>
    <row r="27" spans="1:22" ht="15.75">
      <c r="A27" s="43" t="s">
        <v>46</v>
      </c>
      <c r="B27" s="34">
        <v>5100</v>
      </c>
      <c r="C27" s="17">
        <v>514</v>
      </c>
      <c r="D27" s="17">
        <v>4586</v>
      </c>
      <c r="E27" s="17">
        <v>60</v>
      </c>
      <c r="F27" s="17">
        <v>1820</v>
      </c>
      <c r="G27" s="17">
        <v>121</v>
      </c>
      <c r="H27" s="35">
        <v>1699</v>
      </c>
      <c r="I27" s="21">
        <v>-319</v>
      </c>
      <c r="J27" s="13">
        <v>-319</v>
      </c>
      <c r="K27" s="13"/>
      <c r="L27" s="16">
        <v>-37.529411764705884</v>
      </c>
      <c r="M27" s="16">
        <f t="shared" si="0"/>
        <v>-75.058823529411768</v>
      </c>
      <c r="N27" s="16">
        <v>-75.058823529411768</v>
      </c>
      <c r="O27" s="26">
        <v>0</v>
      </c>
      <c r="P27" s="24">
        <v>4781</v>
      </c>
      <c r="Q27" s="16">
        <v>195</v>
      </c>
      <c r="R27" s="16">
        <v>4586</v>
      </c>
      <c r="S27" s="16">
        <v>22.470588235294116</v>
      </c>
      <c r="T27" s="16">
        <v>1820</v>
      </c>
      <c r="U27" s="16">
        <v>45.941176470588232</v>
      </c>
      <c r="V27" s="26">
        <v>1699</v>
      </c>
    </row>
    <row r="28" spans="1:22" ht="15.75">
      <c r="A28" s="43" t="s">
        <v>47</v>
      </c>
      <c r="B28" s="34">
        <v>426000</v>
      </c>
      <c r="C28" s="17">
        <v>420800</v>
      </c>
      <c r="D28" s="17">
        <v>5200</v>
      </c>
      <c r="E28" s="17">
        <v>49506</v>
      </c>
      <c r="F28" s="17">
        <v>100938</v>
      </c>
      <c r="G28" s="17">
        <v>99012</v>
      </c>
      <c r="H28" s="35">
        <v>1926</v>
      </c>
      <c r="I28" s="21">
        <v>-26625</v>
      </c>
      <c r="J28" s="13">
        <v>-26625</v>
      </c>
      <c r="K28" s="13"/>
      <c r="L28" s="16">
        <v>-3132.3529411764707</v>
      </c>
      <c r="M28" s="16">
        <f t="shared" si="0"/>
        <v>-6264.7058823529414</v>
      </c>
      <c r="N28" s="16">
        <v>-6264.7058823529414</v>
      </c>
      <c r="O28" s="26">
        <v>0</v>
      </c>
      <c r="P28" s="24">
        <v>399375</v>
      </c>
      <c r="Q28" s="16">
        <v>394175</v>
      </c>
      <c r="R28" s="16">
        <v>5200</v>
      </c>
      <c r="S28" s="16">
        <v>46373.647058823532</v>
      </c>
      <c r="T28" s="16">
        <v>100938</v>
      </c>
      <c r="U28" s="16">
        <v>92747.294117647063</v>
      </c>
      <c r="V28" s="26">
        <v>1926</v>
      </c>
    </row>
    <row r="29" spans="1:22" ht="15.75">
      <c r="A29" s="43" t="s">
        <v>48</v>
      </c>
      <c r="B29" s="34">
        <v>15240</v>
      </c>
      <c r="C29" s="17">
        <v>2550</v>
      </c>
      <c r="D29" s="17">
        <v>12690</v>
      </c>
      <c r="E29" s="17">
        <v>300</v>
      </c>
      <c r="F29" s="17">
        <v>5300</v>
      </c>
      <c r="G29" s="17">
        <v>600</v>
      </c>
      <c r="H29" s="35">
        <v>4700</v>
      </c>
      <c r="I29" s="21">
        <v>-952</v>
      </c>
      <c r="J29" s="13">
        <v>-952</v>
      </c>
      <c r="K29" s="13"/>
      <c r="L29" s="16">
        <v>-112</v>
      </c>
      <c r="M29" s="16">
        <f t="shared" si="0"/>
        <v>-224</v>
      </c>
      <c r="N29" s="16">
        <v>-224</v>
      </c>
      <c r="O29" s="26">
        <v>0</v>
      </c>
      <c r="P29" s="24">
        <v>14288</v>
      </c>
      <c r="Q29" s="16">
        <v>1598</v>
      </c>
      <c r="R29" s="16">
        <v>12690</v>
      </c>
      <c r="S29" s="16">
        <v>188</v>
      </c>
      <c r="T29" s="16">
        <v>5300</v>
      </c>
      <c r="U29" s="16">
        <v>376</v>
      </c>
      <c r="V29" s="26">
        <v>4700</v>
      </c>
    </row>
    <row r="30" spans="1:22" ht="31.5">
      <c r="A30" s="43" t="s">
        <v>49</v>
      </c>
      <c r="B30" s="34">
        <v>552193</v>
      </c>
      <c r="C30" s="17">
        <v>392838</v>
      </c>
      <c r="D30" s="17">
        <v>159355</v>
      </c>
      <c r="E30" s="17">
        <v>46216</v>
      </c>
      <c r="F30" s="17">
        <v>151449</v>
      </c>
      <c r="G30" s="17">
        <v>92431</v>
      </c>
      <c r="H30" s="35">
        <v>59018</v>
      </c>
      <c r="I30" s="21">
        <v>-34512</v>
      </c>
      <c r="J30" s="13">
        <v>-34512</v>
      </c>
      <c r="K30" s="13"/>
      <c r="L30" s="16">
        <v>-4060.2352941176468</v>
      </c>
      <c r="M30" s="16">
        <f t="shared" si="0"/>
        <v>-8120.4705882352937</v>
      </c>
      <c r="N30" s="16">
        <v>-8120.4705882352937</v>
      </c>
      <c r="O30" s="26">
        <v>0</v>
      </c>
      <c r="P30" s="24">
        <v>517681</v>
      </c>
      <c r="Q30" s="16">
        <v>358326</v>
      </c>
      <c r="R30" s="16">
        <v>159355</v>
      </c>
      <c r="S30" s="16">
        <v>42155.76470588235</v>
      </c>
      <c r="T30" s="16">
        <v>151449</v>
      </c>
      <c r="U30" s="16">
        <v>84310.529411764699</v>
      </c>
      <c r="V30" s="26">
        <v>59018</v>
      </c>
    </row>
    <row r="31" spans="1:22" ht="15.75">
      <c r="A31" s="43" t="s">
        <v>50</v>
      </c>
      <c r="B31" s="34">
        <v>383328</v>
      </c>
      <c r="C31" s="17">
        <v>280230</v>
      </c>
      <c r="D31" s="17">
        <v>103098</v>
      </c>
      <c r="E31" s="17">
        <v>32969</v>
      </c>
      <c r="F31" s="17">
        <v>104121</v>
      </c>
      <c r="G31" s="17">
        <v>65937</v>
      </c>
      <c r="H31" s="35">
        <v>38184</v>
      </c>
      <c r="I31" s="21">
        <v>-23958</v>
      </c>
      <c r="J31" s="13">
        <v>-23958</v>
      </c>
      <c r="K31" s="13"/>
      <c r="L31" s="16">
        <v>-2818.5882352941176</v>
      </c>
      <c r="M31" s="16">
        <f t="shared" si="0"/>
        <v>-5637.1764705882351</v>
      </c>
      <c r="N31" s="16">
        <v>-5637.1764705882351</v>
      </c>
      <c r="O31" s="26">
        <v>0</v>
      </c>
      <c r="P31" s="24">
        <v>359370</v>
      </c>
      <c r="Q31" s="16">
        <v>256272</v>
      </c>
      <c r="R31" s="16">
        <v>103098</v>
      </c>
      <c r="S31" s="16">
        <v>30150.411764705881</v>
      </c>
      <c r="T31" s="16">
        <v>104121</v>
      </c>
      <c r="U31" s="16">
        <v>60299.823529411762</v>
      </c>
      <c r="V31" s="26">
        <v>38184</v>
      </c>
    </row>
    <row r="32" spans="1:22" ht="15.75">
      <c r="A32" s="43" t="s">
        <v>51</v>
      </c>
      <c r="B32" s="34">
        <v>464869</v>
      </c>
      <c r="C32" s="17">
        <v>457400</v>
      </c>
      <c r="D32" s="17">
        <v>7469</v>
      </c>
      <c r="E32" s="17">
        <v>53812</v>
      </c>
      <c r="F32" s="17">
        <v>110390</v>
      </c>
      <c r="G32" s="17">
        <v>107624</v>
      </c>
      <c r="H32" s="35">
        <v>2766</v>
      </c>
      <c r="I32" s="21">
        <v>-29054</v>
      </c>
      <c r="J32" s="13">
        <v>-29054</v>
      </c>
      <c r="K32" s="13"/>
      <c r="L32" s="16">
        <v>-3418.1176470588234</v>
      </c>
      <c r="M32" s="16">
        <f t="shared" si="0"/>
        <v>-6836.2352941176468</v>
      </c>
      <c r="N32" s="16">
        <v>-6836.2352941176468</v>
      </c>
      <c r="O32" s="26">
        <v>0</v>
      </c>
      <c r="P32" s="24">
        <v>435815</v>
      </c>
      <c r="Q32" s="16">
        <v>428346</v>
      </c>
      <c r="R32" s="16">
        <v>7469</v>
      </c>
      <c r="S32" s="16">
        <v>50393.882352941175</v>
      </c>
      <c r="T32" s="16">
        <v>110390</v>
      </c>
      <c r="U32" s="16">
        <v>100787.76470588235</v>
      </c>
      <c r="V32" s="26">
        <v>2766</v>
      </c>
    </row>
    <row r="33" spans="1:22" ht="15.75">
      <c r="A33" s="43" t="s">
        <v>52</v>
      </c>
      <c r="B33" s="34">
        <v>16927</v>
      </c>
      <c r="C33" s="17">
        <v>15660</v>
      </c>
      <c r="D33" s="17">
        <v>1267</v>
      </c>
      <c r="E33" s="17">
        <v>1842</v>
      </c>
      <c r="F33" s="17">
        <v>4154</v>
      </c>
      <c r="G33" s="17">
        <v>3685</v>
      </c>
      <c r="H33" s="35">
        <v>469</v>
      </c>
      <c r="I33" s="21">
        <v>-1058</v>
      </c>
      <c r="J33" s="13">
        <v>-1058</v>
      </c>
      <c r="K33" s="13"/>
      <c r="L33" s="16">
        <v>-124.47058823529412</v>
      </c>
      <c r="M33" s="16">
        <f t="shared" si="0"/>
        <v>-248.94117647058823</v>
      </c>
      <c r="N33" s="16">
        <v>-248.94117647058823</v>
      </c>
      <c r="O33" s="26">
        <v>0</v>
      </c>
      <c r="P33" s="24">
        <v>15869</v>
      </c>
      <c r="Q33" s="16">
        <v>14602</v>
      </c>
      <c r="R33" s="16">
        <v>1267</v>
      </c>
      <c r="S33" s="16">
        <v>1717.5294117647059</v>
      </c>
      <c r="T33" s="16">
        <v>4154</v>
      </c>
      <c r="U33" s="16">
        <v>3436.0588235294117</v>
      </c>
      <c r="V33" s="26">
        <v>469</v>
      </c>
    </row>
    <row r="34" spans="1:22" ht="15.75">
      <c r="A34" s="43" t="s">
        <v>53</v>
      </c>
      <c r="B34" s="34">
        <v>75172</v>
      </c>
      <c r="C34" s="17">
        <v>55704</v>
      </c>
      <c r="D34" s="17">
        <v>19468</v>
      </c>
      <c r="E34" s="17">
        <v>6553</v>
      </c>
      <c r="F34" s="17">
        <v>20317</v>
      </c>
      <c r="G34" s="17">
        <v>13107</v>
      </c>
      <c r="H34" s="35">
        <v>7210</v>
      </c>
      <c r="I34" s="21">
        <v>-4698</v>
      </c>
      <c r="J34" s="13">
        <v>-4698</v>
      </c>
      <c r="K34" s="13"/>
      <c r="L34" s="16">
        <v>-552.70588235294122</v>
      </c>
      <c r="M34" s="16">
        <f t="shared" si="0"/>
        <v>-1105.4117647058824</v>
      </c>
      <c r="N34" s="16">
        <v>-1105.4117647058824</v>
      </c>
      <c r="O34" s="26">
        <v>0</v>
      </c>
      <c r="P34" s="24">
        <v>70474</v>
      </c>
      <c r="Q34" s="16">
        <v>51006</v>
      </c>
      <c r="R34" s="16">
        <v>19468</v>
      </c>
      <c r="S34" s="16">
        <v>6000.2941176470586</v>
      </c>
      <c r="T34" s="16">
        <v>20317</v>
      </c>
      <c r="U34" s="16">
        <v>12001.588235294117</v>
      </c>
      <c r="V34" s="26">
        <v>7210</v>
      </c>
    </row>
    <row r="35" spans="1:22" ht="15.75">
      <c r="A35" s="43" t="s">
        <v>54</v>
      </c>
      <c r="B35" s="34">
        <v>154344</v>
      </c>
      <c r="C35" s="17">
        <v>131213</v>
      </c>
      <c r="D35" s="17">
        <v>23131</v>
      </c>
      <c r="E35" s="17">
        <v>15437</v>
      </c>
      <c r="F35" s="17">
        <v>39441</v>
      </c>
      <c r="G35" s="17">
        <v>30874</v>
      </c>
      <c r="H35" s="35">
        <v>8567</v>
      </c>
      <c r="I35" s="21">
        <v>-9647</v>
      </c>
      <c r="J35" s="13">
        <v>-9647</v>
      </c>
      <c r="K35" s="13"/>
      <c r="L35" s="16">
        <v>-1134.9411764705883</v>
      </c>
      <c r="M35" s="16">
        <f t="shared" si="0"/>
        <v>-2269.8823529411766</v>
      </c>
      <c r="N35" s="16">
        <v>-2269.8823529411766</v>
      </c>
      <c r="O35" s="26">
        <v>0</v>
      </c>
      <c r="P35" s="24">
        <v>144697</v>
      </c>
      <c r="Q35" s="16">
        <v>121566</v>
      </c>
      <c r="R35" s="16">
        <v>23131</v>
      </c>
      <c r="S35" s="16">
        <v>14302.058823529413</v>
      </c>
      <c r="T35" s="16">
        <v>39441</v>
      </c>
      <c r="U35" s="16">
        <v>28604.117647058825</v>
      </c>
      <c r="V35" s="26">
        <v>8567</v>
      </c>
    </row>
    <row r="36" spans="1:22" ht="15.75">
      <c r="A36" s="43" t="s">
        <v>55</v>
      </c>
      <c r="B36" s="34">
        <v>45754</v>
      </c>
      <c r="C36" s="17">
        <v>36982</v>
      </c>
      <c r="D36" s="17">
        <v>8772</v>
      </c>
      <c r="E36" s="17">
        <v>4351</v>
      </c>
      <c r="F36" s="17">
        <v>11951</v>
      </c>
      <c r="G36" s="17">
        <v>8702</v>
      </c>
      <c r="H36" s="35">
        <v>3249</v>
      </c>
      <c r="I36" s="21">
        <v>-2860</v>
      </c>
      <c r="J36" s="13">
        <v>-2860</v>
      </c>
      <c r="K36" s="13"/>
      <c r="L36" s="16">
        <v>-336.47058823529414</v>
      </c>
      <c r="M36" s="16">
        <f t="shared" si="0"/>
        <v>-672.94117647058829</v>
      </c>
      <c r="N36" s="16">
        <v>-672.94117647058829</v>
      </c>
      <c r="O36" s="26">
        <v>0</v>
      </c>
      <c r="P36" s="24">
        <v>42894</v>
      </c>
      <c r="Q36" s="16">
        <v>34122</v>
      </c>
      <c r="R36" s="16">
        <v>8772</v>
      </c>
      <c r="S36" s="16">
        <v>4014.5294117647059</v>
      </c>
      <c r="T36" s="16">
        <v>11951</v>
      </c>
      <c r="U36" s="16">
        <v>8029.0588235294117</v>
      </c>
      <c r="V36" s="26">
        <v>3249</v>
      </c>
    </row>
    <row r="37" spans="1:22" ht="15.75">
      <c r="A37" s="43" t="s">
        <v>56</v>
      </c>
      <c r="B37" s="34">
        <v>82425</v>
      </c>
      <c r="C37" s="17">
        <v>79275</v>
      </c>
      <c r="D37" s="17">
        <v>3150</v>
      </c>
      <c r="E37" s="17">
        <v>9326</v>
      </c>
      <c r="F37" s="17">
        <v>19820</v>
      </c>
      <c r="G37" s="17">
        <v>18653</v>
      </c>
      <c r="H37" s="35">
        <v>1167</v>
      </c>
      <c r="I37" s="21">
        <v>-5152</v>
      </c>
      <c r="J37" s="13">
        <v>-5152</v>
      </c>
      <c r="K37" s="13"/>
      <c r="L37" s="16">
        <v>-606.11764705882354</v>
      </c>
      <c r="M37" s="16">
        <f t="shared" si="0"/>
        <v>-1212.2352941176471</v>
      </c>
      <c r="N37" s="16">
        <v>-1212.2352941176471</v>
      </c>
      <c r="O37" s="26">
        <v>0</v>
      </c>
      <c r="P37" s="24">
        <v>77273</v>
      </c>
      <c r="Q37" s="16">
        <v>74123</v>
      </c>
      <c r="R37" s="16">
        <v>3150</v>
      </c>
      <c r="S37" s="16">
        <v>8719.8823529411766</v>
      </c>
      <c r="T37" s="16">
        <v>19820</v>
      </c>
      <c r="U37" s="16">
        <v>17440.764705882353</v>
      </c>
      <c r="V37" s="26">
        <v>1167</v>
      </c>
    </row>
    <row r="38" spans="1:22" ht="15.75">
      <c r="A38" s="43" t="s">
        <v>57</v>
      </c>
      <c r="B38" s="34">
        <v>340065</v>
      </c>
      <c r="C38" s="17">
        <v>316084</v>
      </c>
      <c r="D38" s="17">
        <v>23981</v>
      </c>
      <c r="E38" s="17">
        <v>37186</v>
      </c>
      <c r="F38" s="17">
        <v>83254</v>
      </c>
      <c r="G38" s="17">
        <v>74372</v>
      </c>
      <c r="H38" s="35">
        <v>8882</v>
      </c>
      <c r="I38" s="21">
        <v>-21254</v>
      </c>
      <c r="J38" s="13">
        <v>-21254</v>
      </c>
      <c r="K38" s="13"/>
      <c r="L38" s="16">
        <v>-2500.4705882352941</v>
      </c>
      <c r="M38" s="16">
        <f t="shared" si="0"/>
        <v>-5000.9411764705883</v>
      </c>
      <c r="N38" s="16">
        <v>-5000.9411764705883</v>
      </c>
      <c r="O38" s="26">
        <v>0</v>
      </c>
      <c r="P38" s="24">
        <v>318811</v>
      </c>
      <c r="Q38" s="16">
        <v>294830</v>
      </c>
      <c r="R38" s="16">
        <v>23981</v>
      </c>
      <c r="S38" s="16">
        <v>34685.529411764706</v>
      </c>
      <c r="T38" s="16">
        <v>83254</v>
      </c>
      <c r="U38" s="16">
        <v>69371.058823529413</v>
      </c>
      <c r="V38" s="26">
        <v>8882</v>
      </c>
    </row>
    <row r="39" spans="1:22" ht="15.75">
      <c r="A39" s="43" t="s">
        <v>58</v>
      </c>
      <c r="B39" s="34">
        <v>24929</v>
      </c>
      <c r="C39" s="17">
        <v>19929</v>
      </c>
      <c r="D39" s="17">
        <v>5000</v>
      </c>
      <c r="E39" s="17">
        <v>2345</v>
      </c>
      <c r="F39" s="17">
        <v>6541</v>
      </c>
      <c r="G39" s="17">
        <v>4689</v>
      </c>
      <c r="H39" s="35">
        <v>1852</v>
      </c>
      <c r="I39" s="21">
        <v>-1558</v>
      </c>
      <c r="J39" s="13">
        <v>-1558</v>
      </c>
      <c r="K39" s="13"/>
      <c r="L39" s="16">
        <v>-183.29411764705881</v>
      </c>
      <c r="M39" s="16">
        <f t="shared" si="0"/>
        <v>-366.58823529411762</v>
      </c>
      <c r="N39" s="16">
        <v>-366.58823529411762</v>
      </c>
      <c r="O39" s="26">
        <v>0</v>
      </c>
      <c r="P39" s="24">
        <v>23371</v>
      </c>
      <c r="Q39" s="16">
        <v>18371</v>
      </c>
      <c r="R39" s="16">
        <v>5000</v>
      </c>
      <c r="S39" s="16">
        <v>2161.705882352941</v>
      </c>
      <c r="T39" s="16">
        <v>6541</v>
      </c>
      <c r="U39" s="16">
        <v>4322.411764705882</v>
      </c>
      <c r="V39" s="26">
        <v>1852</v>
      </c>
    </row>
    <row r="40" spans="1:22" ht="15.75">
      <c r="A40" s="43" t="s">
        <v>59</v>
      </c>
      <c r="B40" s="34">
        <v>209346</v>
      </c>
      <c r="C40" s="17">
        <v>201915</v>
      </c>
      <c r="D40" s="17">
        <v>7431</v>
      </c>
      <c r="E40" s="17">
        <v>23754</v>
      </c>
      <c r="F40" s="17">
        <v>50261</v>
      </c>
      <c r="G40" s="17">
        <v>47509</v>
      </c>
      <c r="H40" s="35">
        <v>2752.2222222222222</v>
      </c>
      <c r="I40" s="21">
        <v>-13084</v>
      </c>
      <c r="J40" s="13">
        <v>-13084</v>
      </c>
      <c r="K40" s="13"/>
      <c r="L40" s="16">
        <v>-1539.2941176470588</v>
      </c>
      <c r="M40" s="16">
        <f t="shared" si="0"/>
        <v>-3078.5882352941176</v>
      </c>
      <c r="N40" s="16">
        <v>-3078.5882352941176</v>
      </c>
      <c r="O40" s="26">
        <v>0</v>
      </c>
      <c r="P40" s="24">
        <v>196262</v>
      </c>
      <c r="Q40" s="16">
        <v>188831</v>
      </c>
      <c r="R40" s="16">
        <v>7431</v>
      </c>
      <c r="S40" s="16">
        <v>22214.705882352941</v>
      </c>
      <c r="T40" s="16">
        <v>50261</v>
      </c>
      <c r="U40" s="16">
        <v>44430.411764705881</v>
      </c>
      <c r="V40" s="26">
        <v>2752.2222222222222</v>
      </c>
    </row>
    <row r="41" spans="1:22" ht="15.75">
      <c r="A41" s="43" t="s">
        <v>60</v>
      </c>
      <c r="B41" s="34">
        <v>44455</v>
      </c>
      <c r="C41" s="17">
        <v>0</v>
      </c>
      <c r="D41" s="17">
        <v>44455</v>
      </c>
      <c r="E41" s="17">
        <v>0</v>
      </c>
      <c r="F41" s="17">
        <v>16465</v>
      </c>
      <c r="G41" s="17">
        <v>0</v>
      </c>
      <c r="H41" s="35">
        <v>16465</v>
      </c>
      <c r="I41" s="21">
        <v>-2778</v>
      </c>
      <c r="J41" s="13"/>
      <c r="K41" s="13">
        <v>-2778</v>
      </c>
      <c r="L41" s="16">
        <v>0</v>
      </c>
      <c r="M41" s="16">
        <f t="shared" si="0"/>
        <v>-1028.8888888888889</v>
      </c>
      <c r="N41" s="16">
        <v>0</v>
      </c>
      <c r="O41" s="26">
        <v>-1028.8888888888889</v>
      </c>
      <c r="P41" s="24">
        <v>41677</v>
      </c>
      <c r="Q41" s="16">
        <v>0</v>
      </c>
      <c r="R41" s="16">
        <v>41677</v>
      </c>
      <c r="S41" s="16">
        <v>0</v>
      </c>
      <c r="T41" s="16">
        <v>16465</v>
      </c>
      <c r="U41" s="16">
        <v>0</v>
      </c>
      <c r="V41" s="26">
        <v>15436.111111111111</v>
      </c>
    </row>
    <row r="42" spans="1:22" ht="15.75">
      <c r="A42" s="43" t="s">
        <v>61</v>
      </c>
      <c r="B42" s="34">
        <v>33030</v>
      </c>
      <c r="C42" s="17">
        <v>28305</v>
      </c>
      <c r="D42" s="17">
        <v>4725</v>
      </c>
      <c r="E42" s="17">
        <v>3330</v>
      </c>
      <c r="F42" s="17">
        <v>8410</v>
      </c>
      <c r="G42" s="17">
        <v>6660</v>
      </c>
      <c r="H42" s="35">
        <v>1750</v>
      </c>
      <c r="I42" s="21">
        <v>-2064</v>
      </c>
      <c r="J42" s="13">
        <v>-2064</v>
      </c>
      <c r="K42" s="13"/>
      <c r="L42" s="16">
        <v>-242.8235294117647</v>
      </c>
      <c r="M42" s="16">
        <f t="shared" si="0"/>
        <v>-485.64705882352939</v>
      </c>
      <c r="N42" s="16">
        <v>-485.64705882352939</v>
      </c>
      <c r="O42" s="26">
        <v>0</v>
      </c>
      <c r="P42" s="24">
        <v>30966</v>
      </c>
      <c r="Q42" s="16">
        <v>26241</v>
      </c>
      <c r="R42" s="16">
        <v>4725</v>
      </c>
      <c r="S42" s="16">
        <v>3087.1764705882351</v>
      </c>
      <c r="T42" s="16">
        <v>8410</v>
      </c>
      <c r="U42" s="16">
        <v>6174.3529411764703</v>
      </c>
      <c r="V42" s="26">
        <v>1750</v>
      </c>
    </row>
    <row r="43" spans="1:22" ht="15.75">
      <c r="A43" s="43" t="s">
        <v>62</v>
      </c>
      <c r="B43" s="34">
        <v>75128</v>
      </c>
      <c r="C43" s="17">
        <v>65679</v>
      </c>
      <c r="D43" s="17">
        <v>9449</v>
      </c>
      <c r="E43" s="17">
        <v>7727</v>
      </c>
      <c r="F43" s="17">
        <v>18954</v>
      </c>
      <c r="G43" s="17">
        <v>15454</v>
      </c>
      <c r="H43" s="35">
        <v>3500</v>
      </c>
      <c r="I43" s="21">
        <v>-4695</v>
      </c>
      <c r="J43" s="13">
        <v>-4695</v>
      </c>
      <c r="K43" s="13"/>
      <c r="L43" s="16">
        <v>-552.35294117647061</v>
      </c>
      <c r="M43" s="16">
        <f t="shared" si="0"/>
        <v>-1104.7058823529412</v>
      </c>
      <c r="N43" s="16">
        <v>-1104.7058823529412</v>
      </c>
      <c r="O43" s="26">
        <v>0</v>
      </c>
      <c r="P43" s="24">
        <v>70433</v>
      </c>
      <c r="Q43" s="16">
        <v>60984</v>
      </c>
      <c r="R43" s="16">
        <v>9449</v>
      </c>
      <c r="S43" s="16">
        <v>7174.6470588235297</v>
      </c>
      <c r="T43" s="16">
        <v>18954</v>
      </c>
      <c r="U43" s="16">
        <v>14349.294117647059</v>
      </c>
      <c r="V43" s="26">
        <v>3500</v>
      </c>
    </row>
    <row r="44" spans="1:22" ht="15.75">
      <c r="A44" s="43" t="s">
        <v>63</v>
      </c>
      <c r="B44" s="34">
        <v>3070</v>
      </c>
      <c r="C44" s="17">
        <v>0</v>
      </c>
      <c r="D44" s="17">
        <v>3070</v>
      </c>
      <c r="E44" s="17">
        <v>0</v>
      </c>
      <c r="F44" s="17">
        <v>1137</v>
      </c>
      <c r="G44" s="17">
        <v>0</v>
      </c>
      <c r="H44" s="35">
        <v>1137</v>
      </c>
      <c r="I44" s="21">
        <v>-192</v>
      </c>
      <c r="J44" s="13"/>
      <c r="K44" s="13">
        <v>-192</v>
      </c>
      <c r="L44" s="16">
        <v>0</v>
      </c>
      <c r="M44" s="16">
        <f t="shared" si="0"/>
        <v>-71.1111111111111</v>
      </c>
      <c r="N44" s="16">
        <v>0</v>
      </c>
      <c r="O44" s="26">
        <v>-71.1111111111111</v>
      </c>
      <c r="P44" s="24">
        <v>2878</v>
      </c>
      <c r="Q44" s="16">
        <v>0</v>
      </c>
      <c r="R44" s="16">
        <v>2878</v>
      </c>
      <c r="S44" s="16">
        <v>0</v>
      </c>
      <c r="T44" s="16">
        <v>1137</v>
      </c>
      <c r="U44" s="16">
        <v>0</v>
      </c>
      <c r="V44" s="26">
        <v>1065.8888888888889</v>
      </c>
    </row>
    <row r="45" spans="1:22" ht="15.75">
      <c r="A45" s="43" t="s">
        <v>64</v>
      </c>
      <c r="B45" s="34">
        <v>163565</v>
      </c>
      <c r="C45" s="17">
        <v>148774</v>
      </c>
      <c r="D45" s="17">
        <v>14791</v>
      </c>
      <c r="E45" s="17">
        <v>17503</v>
      </c>
      <c r="F45" s="17">
        <v>40484</v>
      </c>
      <c r="G45" s="17">
        <v>35006</v>
      </c>
      <c r="H45" s="35">
        <v>5478</v>
      </c>
      <c r="I45" s="21">
        <v>-10223</v>
      </c>
      <c r="J45" s="13">
        <v>-10223</v>
      </c>
      <c r="K45" s="13"/>
      <c r="L45" s="16">
        <v>-1202.7058823529412</v>
      </c>
      <c r="M45" s="16">
        <f t="shared" si="0"/>
        <v>-2405.4117647058824</v>
      </c>
      <c r="N45" s="16">
        <v>-2405.4117647058824</v>
      </c>
      <c r="O45" s="26">
        <v>0</v>
      </c>
      <c r="P45" s="24">
        <v>153342</v>
      </c>
      <c r="Q45" s="16">
        <v>138551</v>
      </c>
      <c r="R45" s="16">
        <v>14791</v>
      </c>
      <c r="S45" s="16">
        <v>16300.294117647059</v>
      </c>
      <c r="T45" s="16">
        <v>40484</v>
      </c>
      <c r="U45" s="16">
        <v>32600.588235294119</v>
      </c>
      <c r="V45" s="26">
        <v>5478</v>
      </c>
    </row>
    <row r="46" spans="1:22" ht="15.75">
      <c r="A46" s="43" t="s">
        <v>65</v>
      </c>
      <c r="B46" s="34">
        <v>101944</v>
      </c>
      <c r="C46" s="17">
        <v>95194</v>
      </c>
      <c r="D46" s="17">
        <v>6750</v>
      </c>
      <c r="E46" s="17">
        <v>11199</v>
      </c>
      <c r="F46" s="17">
        <v>24899</v>
      </c>
      <c r="G46" s="17">
        <v>22399</v>
      </c>
      <c r="H46" s="35">
        <v>2500</v>
      </c>
      <c r="I46" s="21">
        <v>-6371</v>
      </c>
      <c r="J46" s="13">
        <v>-6371</v>
      </c>
      <c r="K46" s="13"/>
      <c r="L46" s="16">
        <v>-749.52941176470586</v>
      </c>
      <c r="M46" s="16">
        <f t="shared" si="0"/>
        <v>-1499.0588235294117</v>
      </c>
      <c r="N46" s="16">
        <v>-1499.0588235294117</v>
      </c>
      <c r="O46" s="26">
        <v>0</v>
      </c>
      <c r="P46" s="24">
        <v>95573</v>
      </c>
      <c r="Q46" s="16">
        <v>88823</v>
      </c>
      <c r="R46" s="16">
        <v>6750</v>
      </c>
      <c r="S46" s="16">
        <v>10449.470588235294</v>
      </c>
      <c r="T46" s="16">
        <v>24899</v>
      </c>
      <c r="U46" s="16">
        <v>20899.941176470587</v>
      </c>
      <c r="V46" s="26">
        <v>2500</v>
      </c>
    </row>
    <row r="47" spans="1:22" ht="15.75">
      <c r="A47" s="43" t="s">
        <v>66</v>
      </c>
      <c r="B47" s="34">
        <v>7927</v>
      </c>
      <c r="C47" s="17">
        <v>0</v>
      </c>
      <c r="D47" s="17">
        <v>7927</v>
      </c>
      <c r="E47" s="17">
        <v>0</v>
      </c>
      <c r="F47" s="17">
        <v>2936</v>
      </c>
      <c r="G47" s="17">
        <v>0</v>
      </c>
      <c r="H47" s="35">
        <v>2936</v>
      </c>
      <c r="I47" s="21">
        <v>-495</v>
      </c>
      <c r="J47" s="13"/>
      <c r="K47" s="13">
        <v>-495</v>
      </c>
      <c r="L47" s="16">
        <v>0</v>
      </c>
      <c r="M47" s="16">
        <f t="shared" si="0"/>
        <v>-183.33333333333331</v>
      </c>
      <c r="N47" s="16">
        <v>0</v>
      </c>
      <c r="O47" s="26">
        <v>-183.33333333333331</v>
      </c>
      <c r="P47" s="24">
        <v>7432</v>
      </c>
      <c r="Q47" s="16">
        <v>0</v>
      </c>
      <c r="R47" s="16">
        <v>7432</v>
      </c>
      <c r="S47" s="16">
        <v>0</v>
      </c>
      <c r="T47" s="16">
        <v>2936</v>
      </c>
      <c r="U47" s="16">
        <v>0</v>
      </c>
      <c r="V47" s="26">
        <v>2752.6666666666665</v>
      </c>
    </row>
    <row r="48" spans="1:22" ht="15.75">
      <c r="A48" s="43" t="s">
        <v>67</v>
      </c>
      <c r="B48" s="34">
        <v>99398</v>
      </c>
      <c r="C48" s="17">
        <v>98663</v>
      </c>
      <c r="D48" s="17">
        <v>735</v>
      </c>
      <c r="E48" s="17">
        <v>11607</v>
      </c>
      <c r="F48" s="17">
        <v>23487</v>
      </c>
      <c r="G48" s="17">
        <v>23215</v>
      </c>
      <c r="H48" s="35">
        <v>272</v>
      </c>
      <c r="I48" s="21">
        <v>-6212</v>
      </c>
      <c r="J48" s="13">
        <v>-6212</v>
      </c>
      <c r="K48" s="13"/>
      <c r="L48" s="16">
        <v>-730.82352941176475</v>
      </c>
      <c r="M48" s="16">
        <f t="shared" si="0"/>
        <v>-1461.6470588235295</v>
      </c>
      <c r="N48" s="16">
        <v>-1461.6470588235295</v>
      </c>
      <c r="O48" s="26">
        <v>0</v>
      </c>
      <c r="P48" s="24">
        <v>93186</v>
      </c>
      <c r="Q48" s="16">
        <v>92451</v>
      </c>
      <c r="R48" s="16">
        <v>735</v>
      </c>
      <c r="S48" s="16">
        <v>10876.176470588236</v>
      </c>
      <c r="T48" s="16">
        <v>23487</v>
      </c>
      <c r="U48" s="16">
        <v>21753.352941176472</v>
      </c>
      <c r="V48" s="26">
        <v>272</v>
      </c>
    </row>
    <row r="49" spans="1:22" ht="15.75">
      <c r="A49" s="43" t="s">
        <v>68</v>
      </c>
      <c r="B49" s="34">
        <v>16600</v>
      </c>
      <c r="C49" s="17">
        <v>0</v>
      </c>
      <c r="D49" s="17">
        <v>16600</v>
      </c>
      <c r="E49" s="17">
        <v>0</v>
      </c>
      <c r="F49" s="17">
        <v>6148</v>
      </c>
      <c r="G49" s="17">
        <v>0</v>
      </c>
      <c r="H49" s="35">
        <v>6148</v>
      </c>
      <c r="I49" s="21">
        <v>-1038</v>
      </c>
      <c r="J49" s="13"/>
      <c r="K49" s="13">
        <v>-1038</v>
      </c>
      <c r="L49" s="16">
        <v>0</v>
      </c>
      <c r="M49" s="16">
        <f t="shared" si="0"/>
        <v>-384.4444444444444</v>
      </c>
      <c r="N49" s="16">
        <v>0</v>
      </c>
      <c r="O49" s="26">
        <v>-384.4444444444444</v>
      </c>
      <c r="P49" s="24">
        <v>15562</v>
      </c>
      <c r="Q49" s="16">
        <v>0</v>
      </c>
      <c r="R49" s="16">
        <v>15562</v>
      </c>
      <c r="S49" s="16">
        <v>0</v>
      </c>
      <c r="T49" s="16">
        <v>6148</v>
      </c>
      <c r="U49" s="16">
        <v>0</v>
      </c>
      <c r="V49" s="26">
        <v>5763.5555555555557</v>
      </c>
    </row>
    <row r="50" spans="1:22" ht="15.75">
      <c r="A50" s="43" t="s">
        <v>69</v>
      </c>
      <c r="B50" s="34">
        <v>252056</v>
      </c>
      <c r="C50" s="17">
        <v>235056</v>
      </c>
      <c r="D50" s="17">
        <v>17000</v>
      </c>
      <c r="E50" s="17">
        <v>27654</v>
      </c>
      <c r="F50" s="17">
        <v>61605</v>
      </c>
      <c r="G50" s="17">
        <v>55308</v>
      </c>
      <c r="H50" s="35">
        <v>6297</v>
      </c>
      <c r="I50" s="21">
        <v>-15753</v>
      </c>
      <c r="J50" s="13">
        <v>-15753</v>
      </c>
      <c r="K50" s="13"/>
      <c r="L50" s="16">
        <v>-1853.2941176470588</v>
      </c>
      <c r="M50" s="16">
        <f t="shared" si="0"/>
        <v>-3706.5882352941176</v>
      </c>
      <c r="N50" s="16">
        <v>-3706.5882352941176</v>
      </c>
      <c r="O50" s="26">
        <v>0</v>
      </c>
      <c r="P50" s="24">
        <v>236303</v>
      </c>
      <c r="Q50" s="16">
        <v>219303</v>
      </c>
      <c r="R50" s="16">
        <v>17000</v>
      </c>
      <c r="S50" s="16">
        <v>25800.705882352941</v>
      </c>
      <c r="T50" s="16">
        <v>61605</v>
      </c>
      <c r="U50" s="16">
        <v>51601.411764705881</v>
      </c>
      <c r="V50" s="26">
        <v>6297</v>
      </c>
    </row>
    <row r="51" spans="1:22" ht="15.75">
      <c r="A51" s="43" t="s">
        <v>70</v>
      </c>
      <c r="B51" s="34">
        <v>264000</v>
      </c>
      <c r="C51" s="17">
        <v>203625</v>
      </c>
      <c r="D51" s="17">
        <v>60375</v>
      </c>
      <c r="E51" s="17">
        <v>23956</v>
      </c>
      <c r="F51" s="17">
        <v>70275</v>
      </c>
      <c r="G51" s="17">
        <v>47911</v>
      </c>
      <c r="H51" s="35">
        <v>22364</v>
      </c>
      <c r="I51" s="21">
        <v>-16500</v>
      </c>
      <c r="J51" s="13">
        <v>-16500</v>
      </c>
      <c r="K51" s="13"/>
      <c r="L51" s="16">
        <v>-1941.1764705882354</v>
      </c>
      <c r="M51" s="16">
        <f t="shared" si="0"/>
        <v>-3882.3529411764707</v>
      </c>
      <c r="N51" s="16">
        <v>-3882.3529411764707</v>
      </c>
      <c r="O51" s="26">
        <v>0</v>
      </c>
      <c r="P51" s="24">
        <v>247500</v>
      </c>
      <c r="Q51" s="16">
        <v>187125</v>
      </c>
      <c r="R51" s="16">
        <v>60375</v>
      </c>
      <c r="S51" s="16">
        <v>22014.823529411766</v>
      </c>
      <c r="T51" s="16">
        <v>70275</v>
      </c>
      <c r="U51" s="16">
        <v>44028.647058823532</v>
      </c>
      <c r="V51" s="26">
        <v>22364</v>
      </c>
    </row>
    <row r="52" spans="1:22" ht="15.75">
      <c r="A52" s="43" t="s">
        <v>71</v>
      </c>
      <c r="B52" s="34">
        <v>184749</v>
      </c>
      <c r="C52" s="17">
        <v>183137</v>
      </c>
      <c r="D52" s="17">
        <v>1612</v>
      </c>
      <c r="E52" s="17">
        <v>21546</v>
      </c>
      <c r="F52" s="17">
        <v>43688</v>
      </c>
      <c r="G52" s="17">
        <v>43091</v>
      </c>
      <c r="H52" s="35">
        <v>597</v>
      </c>
      <c r="I52" s="21">
        <v>-11547</v>
      </c>
      <c r="J52" s="13">
        <v>-11547</v>
      </c>
      <c r="K52" s="13"/>
      <c r="L52" s="16">
        <v>-1358.4705882352941</v>
      </c>
      <c r="M52" s="16">
        <f t="shared" si="0"/>
        <v>-2716.9411764705883</v>
      </c>
      <c r="N52" s="16">
        <v>-2716.9411764705883</v>
      </c>
      <c r="O52" s="26">
        <v>0</v>
      </c>
      <c r="P52" s="24">
        <v>173202</v>
      </c>
      <c r="Q52" s="16">
        <v>171590</v>
      </c>
      <c r="R52" s="16">
        <v>1612</v>
      </c>
      <c r="S52" s="16">
        <v>20187.529411764706</v>
      </c>
      <c r="T52" s="16">
        <v>43688</v>
      </c>
      <c r="U52" s="16">
        <v>40374.058823529413</v>
      </c>
      <c r="V52" s="26">
        <v>597</v>
      </c>
    </row>
    <row r="53" spans="1:22" ht="31.5">
      <c r="A53" s="43" t="s">
        <v>72</v>
      </c>
      <c r="B53" s="34">
        <v>9336</v>
      </c>
      <c r="C53" s="17">
        <v>8994</v>
      </c>
      <c r="D53" s="17">
        <v>342</v>
      </c>
      <c r="E53" s="17">
        <v>1058</v>
      </c>
      <c r="F53" s="17">
        <v>2243</v>
      </c>
      <c r="G53" s="17">
        <v>2116</v>
      </c>
      <c r="H53" s="35">
        <v>127</v>
      </c>
      <c r="I53" s="21">
        <v>-583</v>
      </c>
      <c r="J53" s="13">
        <v>-583</v>
      </c>
      <c r="K53" s="13"/>
      <c r="L53" s="16">
        <v>-68.588235294117652</v>
      </c>
      <c r="M53" s="16">
        <f t="shared" si="0"/>
        <v>-137.1764705882353</v>
      </c>
      <c r="N53" s="16">
        <v>-137.1764705882353</v>
      </c>
      <c r="O53" s="26">
        <v>0</v>
      </c>
      <c r="P53" s="24">
        <v>8753</v>
      </c>
      <c r="Q53" s="16">
        <v>8411</v>
      </c>
      <c r="R53" s="16">
        <v>342</v>
      </c>
      <c r="S53" s="16">
        <v>989.41176470588232</v>
      </c>
      <c r="T53" s="16">
        <v>2243</v>
      </c>
      <c r="U53" s="16">
        <v>1978.8235294117646</v>
      </c>
      <c r="V53" s="26">
        <v>127</v>
      </c>
    </row>
    <row r="54" spans="1:22" ht="15.75">
      <c r="A54" s="43" t="s">
        <v>73</v>
      </c>
      <c r="B54" s="34">
        <v>110436</v>
      </c>
      <c r="C54" s="17">
        <v>95834</v>
      </c>
      <c r="D54" s="17">
        <v>14602</v>
      </c>
      <c r="E54" s="17">
        <v>11275</v>
      </c>
      <c r="F54" s="17">
        <v>27957</v>
      </c>
      <c r="G54" s="17">
        <v>22549</v>
      </c>
      <c r="H54" s="35">
        <v>5408</v>
      </c>
      <c r="I54" s="21">
        <v>-6902</v>
      </c>
      <c r="J54" s="13">
        <v>-6902</v>
      </c>
      <c r="K54" s="13"/>
      <c r="L54" s="16">
        <v>-812</v>
      </c>
      <c r="M54" s="16">
        <f t="shared" si="0"/>
        <v>-1624</v>
      </c>
      <c r="N54" s="16">
        <v>-1624</v>
      </c>
      <c r="O54" s="26">
        <v>0</v>
      </c>
      <c r="P54" s="24">
        <v>103534</v>
      </c>
      <c r="Q54" s="16">
        <v>88932</v>
      </c>
      <c r="R54" s="16">
        <v>14602</v>
      </c>
      <c r="S54" s="16">
        <v>10463</v>
      </c>
      <c r="T54" s="16">
        <v>27957</v>
      </c>
      <c r="U54" s="16">
        <v>20925</v>
      </c>
      <c r="V54" s="26">
        <v>5408</v>
      </c>
    </row>
    <row r="55" spans="1:22" ht="15.75">
      <c r="A55" s="43" t="s">
        <v>74</v>
      </c>
      <c r="B55" s="34">
        <v>132625</v>
      </c>
      <c r="C55" s="17">
        <v>0</v>
      </c>
      <c r="D55" s="17">
        <v>132625</v>
      </c>
      <c r="E55" s="17">
        <v>0</v>
      </c>
      <c r="F55" s="17">
        <v>49120</v>
      </c>
      <c r="G55" s="17">
        <v>0</v>
      </c>
      <c r="H55" s="35">
        <v>49120</v>
      </c>
      <c r="I55" s="21">
        <v>-8289</v>
      </c>
      <c r="J55" s="13"/>
      <c r="K55" s="13">
        <v>-8289</v>
      </c>
      <c r="L55" s="16">
        <v>0</v>
      </c>
      <c r="M55" s="16">
        <f t="shared" si="0"/>
        <v>-3070</v>
      </c>
      <c r="N55" s="16">
        <v>0</v>
      </c>
      <c r="O55" s="26">
        <v>-3070</v>
      </c>
      <c r="P55" s="24">
        <v>124336</v>
      </c>
      <c r="Q55" s="16">
        <v>0</v>
      </c>
      <c r="R55" s="16">
        <v>124336</v>
      </c>
      <c r="S55" s="16">
        <v>0</v>
      </c>
      <c r="T55" s="16">
        <v>49120</v>
      </c>
      <c r="U55" s="16">
        <v>0</v>
      </c>
      <c r="V55" s="26">
        <v>46050</v>
      </c>
    </row>
    <row r="56" spans="1:22" ht="15.75">
      <c r="A56" s="43" t="s">
        <v>75</v>
      </c>
      <c r="B56" s="34">
        <v>59687</v>
      </c>
      <c r="C56" s="17">
        <v>51891</v>
      </c>
      <c r="D56" s="17">
        <v>7796</v>
      </c>
      <c r="E56" s="17">
        <v>6105</v>
      </c>
      <c r="F56" s="17">
        <v>15097</v>
      </c>
      <c r="G56" s="17">
        <v>12210</v>
      </c>
      <c r="H56" s="35">
        <v>2887</v>
      </c>
      <c r="I56" s="21">
        <v>-3730</v>
      </c>
      <c r="J56" s="13">
        <v>-3730</v>
      </c>
      <c r="K56" s="13"/>
      <c r="L56" s="16">
        <v>-438.8235294117647</v>
      </c>
      <c r="M56" s="16">
        <f t="shared" si="0"/>
        <v>-877.64705882352939</v>
      </c>
      <c r="N56" s="16">
        <v>-877.64705882352939</v>
      </c>
      <c r="O56" s="26">
        <v>0</v>
      </c>
      <c r="P56" s="24">
        <v>55957</v>
      </c>
      <c r="Q56" s="16">
        <v>48161</v>
      </c>
      <c r="R56" s="16">
        <v>7796</v>
      </c>
      <c r="S56" s="16">
        <v>5666.1764705882351</v>
      </c>
      <c r="T56" s="16">
        <v>15097</v>
      </c>
      <c r="U56" s="16">
        <v>11332.35294117647</v>
      </c>
      <c r="V56" s="26">
        <v>2887</v>
      </c>
    </row>
    <row r="57" spans="1:22" ht="15.75">
      <c r="A57" s="43" t="s">
        <v>76</v>
      </c>
      <c r="B57" s="34">
        <v>41499</v>
      </c>
      <c r="C57" s="17">
        <v>0</v>
      </c>
      <c r="D57" s="17">
        <v>41499</v>
      </c>
      <c r="E57" s="17">
        <v>0</v>
      </c>
      <c r="F57" s="17">
        <v>15370</v>
      </c>
      <c r="G57" s="17">
        <v>0</v>
      </c>
      <c r="H57" s="35">
        <v>15370</v>
      </c>
      <c r="I57" s="21">
        <v>-2594</v>
      </c>
      <c r="J57" s="13">
        <v>-2594</v>
      </c>
      <c r="K57" s="13"/>
      <c r="L57" s="16">
        <v>-305.1764705882353</v>
      </c>
      <c r="M57" s="16">
        <f t="shared" si="0"/>
        <v>-610.35294117647061</v>
      </c>
      <c r="N57" s="16">
        <v>-610.35294117647061</v>
      </c>
      <c r="O57" s="26">
        <v>0</v>
      </c>
      <c r="P57" s="24">
        <v>38905</v>
      </c>
      <c r="Q57" s="16">
        <v>-2594</v>
      </c>
      <c r="R57" s="16">
        <v>41499</v>
      </c>
      <c r="S57" s="16">
        <v>-305.1764705882353</v>
      </c>
      <c r="T57" s="16">
        <v>15370</v>
      </c>
      <c r="U57" s="16">
        <v>-610.35294117647061</v>
      </c>
      <c r="V57" s="26">
        <v>15370</v>
      </c>
    </row>
    <row r="58" spans="1:22" ht="15.75">
      <c r="A58" s="43" t="s">
        <v>77</v>
      </c>
      <c r="B58" s="34">
        <v>79996</v>
      </c>
      <c r="C58" s="17">
        <v>63996</v>
      </c>
      <c r="D58" s="17">
        <v>16000</v>
      </c>
      <c r="E58" s="17">
        <v>7529</v>
      </c>
      <c r="F58" s="17">
        <v>20984</v>
      </c>
      <c r="G58" s="17">
        <v>15058</v>
      </c>
      <c r="H58" s="35">
        <v>5926</v>
      </c>
      <c r="I58" s="21">
        <v>-5000</v>
      </c>
      <c r="J58" s="13">
        <v>-5000</v>
      </c>
      <c r="K58" s="13"/>
      <c r="L58" s="16">
        <v>-588.23529411764707</v>
      </c>
      <c r="M58" s="16">
        <f t="shared" si="0"/>
        <v>-1176.4705882352941</v>
      </c>
      <c r="N58" s="16">
        <v>-1176.4705882352941</v>
      </c>
      <c r="O58" s="26">
        <v>0</v>
      </c>
      <c r="P58" s="24">
        <v>74996</v>
      </c>
      <c r="Q58" s="16">
        <v>58996</v>
      </c>
      <c r="R58" s="16">
        <v>16000</v>
      </c>
      <c r="S58" s="16">
        <v>6940.7647058823532</v>
      </c>
      <c r="T58" s="16">
        <v>20984</v>
      </c>
      <c r="U58" s="16">
        <v>13881.529411764706</v>
      </c>
      <c r="V58" s="26">
        <v>5926</v>
      </c>
    </row>
    <row r="59" spans="1:22" ht="15.75">
      <c r="A59" s="43" t="s">
        <v>78</v>
      </c>
      <c r="B59" s="34">
        <v>82058</v>
      </c>
      <c r="C59" s="17">
        <v>50880</v>
      </c>
      <c r="D59" s="17">
        <v>31178</v>
      </c>
      <c r="E59" s="17">
        <v>5986</v>
      </c>
      <c r="F59" s="17">
        <v>23519</v>
      </c>
      <c r="G59" s="17">
        <v>11972</v>
      </c>
      <c r="H59" s="35">
        <v>11547</v>
      </c>
      <c r="I59" s="21">
        <v>-5129</v>
      </c>
      <c r="J59" s="13">
        <v>-5129</v>
      </c>
      <c r="K59" s="13"/>
      <c r="L59" s="16">
        <v>-603.41176470588232</v>
      </c>
      <c r="M59" s="16">
        <f t="shared" si="0"/>
        <v>-1206.8235294117646</v>
      </c>
      <c r="N59" s="16">
        <v>-1206.8235294117646</v>
      </c>
      <c r="O59" s="26">
        <v>0</v>
      </c>
      <c r="P59" s="24">
        <v>76929</v>
      </c>
      <c r="Q59" s="16">
        <v>45751</v>
      </c>
      <c r="R59" s="16">
        <v>31178</v>
      </c>
      <c r="S59" s="16">
        <v>5382.588235294118</v>
      </c>
      <c r="T59" s="16">
        <v>23519</v>
      </c>
      <c r="U59" s="16">
        <v>10765.176470588236</v>
      </c>
      <c r="V59" s="26">
        <v>11547</v>
      </c>
    </row>
    <row r="60" spans="1:22" ht="15.75">
      <c r="A60" s="43" t="s">
        <v>79</v>
      </c>
      <c r="B60" s="34">
        <v>34000</v>
      </c>
      <c r="C60" s="17">
        <v>1305</v>
      </c>
      <c r="D60" s="17">
        <v>32695</v>
      </c>
      <c r="E60" s="17">
        <v>154</v>
      </c>
      <c r="F60" s="17">
        <v>12416</v>
      </c>
      <c r="G60" s="17">
        <v>307</v>
      </c>
      <c r="H60" s="35">
        <v>12109</v>
      </c>
      <c r="I60" s="21">
        <v>-2125</v>
      </c>
      <c r="J60" s="13">
        <v>-2125</v>
      </c>
      <c r="K60" s="13"/>
      <c r="L60" s="16">
        <v>-250</v>
      </c>
      <c r="M60" s="16">
        <f t="shared" si="0"/>
        <v>-500</v>
      </c>
      <c r="N60" s="16">
        <v>-500</v>
      </c>
      <c r="O60" s="26">
        <v>0</v>
      </c>
      <c r="P60" s="24">
        <v>31875</v>
      </c>
      <c r="Q60" s="16">
        <v>-820</v>
      </c>
      <c r="R60" s="16">
        <v>32695</v>
      </c>
      <c r="S60" s="16">
        <v>-96</v>
      </c>
      <c r="T60" s="16">
        <v>12416</v>
      </c>
      <c r="U60" s="16">
        <v>-193</v>
      </c>
      <c r="V60" s="26">
        <v>12109</v>
      </c>
    </row>
    <row r="61" spans="1:22" ht="15.75">
      <c r="A61" s="43" t="s">
        <v>80</v>
      </c>
      <c r="B61" s="34">
        <v>14716</v>
      </c>
      <c r="C61" s="17">
        <v>0</v>
      </c>
      <c r="D61" s="17">
        <v>14716</v>
      </c>
      <c r="E61" s="17">
        <v>0</v>
      </c>
      <c r="F61" s="17">
        <v>5450</v>
      </c>
      <c r="G61" s="17">
        <v>0</v>
      </c>
      <c r="H61" s="35">
        <v>5450</v>
      </c>
      <c r="I61" s="21">
        <v>-920</v>
      </c>
      <c r="J61" s="13"/>
      <c r="K61" s="13">
        <v>-920</v>
      </c>
      <c r="L61" s="16">
        <v>0</v>
      </c>
      <c r="M61" s="16">
        <f t="shared" si="0"/>
        <v>-340.7407407407407</v>
      </c>
      <c r="N61" s="16">
        <v>0</v>
      </c>
      <c r="O61" s="26">
        <v>-340.7407407407407</v>
      </c>
      <c r="P61" s="24">
        <v>13796</v>
      </c>
      <c r="Q61" s="16">
        <v>0</v>
      </c>
      <c r="R61" s="16">
        <v>13796</v>
      </c>
      <c r="S61" s="16">
        <v>0</v>
      </c>
      <c r="T61" s="16">
        <v>5450</v>
      </c>
      <c r="U61" s="16">
        <v>0</v>
      </c>
      <c r="V61" s="26">
        <v>5109.2592592592591</v>
      </c>
    </row>
    <row r="62" spans="1:22" ht="15.75">
      <c r="A62" s="43" t="s">
        <v>81</v>
      </c>
      <c r="B62" s="34">
        <v>4500</v>
      </c>
      <c r="C62" s="17">
        <v>0</v>
      </c>
      <c r="D62" s="17">
        <v>4500</v>
      </c>
      <c r="E62" s="17">
        <v>0</v>
      </c>
      <c r="F62" s="17">
        <v>1666</v>
      </c>
      <c r="G62" s="17">
        <v>0</v>
      </c>
      <c r="H62" s="35">
        <v>1666</v>
      </c>
      <c r="I62" s="21">
        <v>-281</v>
      </c>
      <c r="J62" s="13"/>
      <c r="K62" s="13">
        <v>-281</v>
      </c>
      <c r="L62" s="16">
        <v>0</v>
      </c>
      <c r="M62" s="16">
        <f t="shared" si="0"/>
        <v>-104.07407407407406</v>
      </c>
      <c r="N62" s="16">
        <v>0</v>
      </c>
      <c r="O62" s="26">
        <v>-104.07407407407406</v>
      </c>
      <c r="P62" s="24">
        <v>4219</v>
      </c>
      <c r="Q62" s="16">
        <v>0</v>
      </c>
      <c r="R62" s="16">
        <v>4219</v>
      </c>
      <c r="S62" s="16">
        <v>0</v>
      </c>
      <c r="T62" s="16">
        <v>1666</v>
      </c>
      <c r="U62" s="16">
        <v>0</v>
      </c>
      <c r="V62" s="26">
        <v>1561.9259259259259</v>
      </c>
    </row>
    <row r="63" spans="1:22" ht="15.75">
      <c r="A63" s="43" t="s">
        <v>82</v>
      </c>
      <c r="B63" s="34">
        <v>108755</v>
      </c>
      <c r="C63" s="17">
        <v>100297</v>
      </c>
      <c r="D63" s="17">
        <v>8458</v>
      </c>
      <c r="E63" s="17">
        <v>11800</v>
      </c>
      <c r="F63" s="17">
        <v>26732</v>
      </c>
      <c r="G63" s="17">
        <v>23599</v>
      </c>
      <c r="H63" s="35">
        <v>3133</v>
      </c>
      <c r="I63" s="21">
        <v>-6797</v>
      </c>
      <c r="J63" s="13">
        <v>-6797</v>
      </c>
      <c r="K63" s="13"/>
      <c r="L63" s="16">
        <v>-799.64705882352939</v>
      </c>
      <c r="M63" s="16">
        <f t="shared" si="0"/>
        <v>-1599.2941176470588</v>
      </c>
      <c r="N63" s="16">
        <v>-1599.2941176470588</v>
      </c>
      <c r="O63" s="26">
        <v>0</v>
      </c>
      <c r="P63" s="24">
        <v>101958</v>
      </c>
      <c r="Q63" s="16">
        <v>93500</v>
      </c>
      <c r="R63" s="16">
        <v>8458</v>
      </c>
      <c r="S63" s="16">
        <v>11000.35294117647</v>
      </c>
      <c r="T63" s="16">
        <v>26732</v>
      </c>
      <c r="U63" s="16">
        <v>21999.705882352941</v>
      </c>
      <c r="V63" s="26">
        <v>3133</v>
      </c>
    </row>
    <row r="64" spans="1:22" ht="15.75">
      <c r="A64" s="43" t="s">
        <v>83</v>
      </c>
      <c r="B64" s="34">
        <v>88200</v>
      </c>
      <c r="C64" s="17">
        <v>83677</v>
      </c>
      <c r="D64" s="17">
        <v>4523</v>
      </c>
      <c r="E64" s="17">
        <v>9844</v>
      </c>
      <c r="F64" s="17">
        <v>21364</v>
      </c>
      <c r="G64" s="17">
        <v>19689</v>
      </c>
      <c r="H64" s="35">
        <v>1675</v>
      </c>
      <c r="I64" s="21">
        <v>-5514</v>
      </c>
      <c r="J64" s="13">
        <v>-5514</v>
      </c>
      <c r="K64" s="13"/>
      <c r="L64" s="16">
        <v>-648.70588235294122</v>
      </c>
      <c r="M64" s="16">
        <f t="shared" si="0"/>
        <v>-1297.4117647058824</v>
      </c>
      <c r="N64" s="16">
        <v>-1297.4117647058824</v>
      </c>
      <c r="O64" s="26">
        <v>0</v>
      </c>
      <c r="P64" s="24">
        <v>82686</v>
      </c>
      <c r="Q64" s="16">
        <v>78163</v>
      </c>
      <c r="R64" s="16">
        <v>4523</v>
      </c>
      <c r="S64" s="16">
        <v>9195.2941176470595</v>
      </c>
      <c r="T64" s="16">
        <v>21364</v>
      </c>
      <c r="U64" s="16">
        <v>18391.588235294119</v>
      </c>
      <c r="V64" s="26">
        <v>1675</v>
      </c>
    </row>
    <row r="65" spans="1:22" ht="15.75">
      <c r="A65" s="43" t="s">
        <v>84</v>
      </c>
      <c r="B65" s="34">
        <v>29650</v>
      </c>
      <c r="C65" s="17">
        <v>27450</v>
      </c>
      <c r="D65" s="17">
        <v>2200</v>
      </c>
      <c r="E65" s="17">
        <v>3229</v>
      </c>
      <c r="F65" s="17">
        <v>7274</v>
      </c>
      <c r="G65" s="17">
        <v>6459</v>
      </c>
      <c r="H65" s="35">
        <v>815</v>
      </c>
      <c r="I65" s="21">
        <v>-1853</v>
      </c>
      <c r="J65" s="13">
        <v>-1853</v>
      </c>
      <c r="K65" s="13"/>
      <c r="L65" s="16">
        <v>-218</v>
      </c>
      <c r="M65" s="16">
        <f t="shared" si="0"/>
        <v>-436</v>
      </c>
      <c r="N65" s="16">
        <v>-436</v>
      </c>
      <c r="O65" s="26">
        <v>0</v>
      </c>
      <c r="P65" s="24">
        <v>27797</v>
      </c>
      <c r="Q65" s="16">
        <v>25597</v>
      </c>
      <c r="R65" s="16">
        <v>2200</v>
      </c>
      <c r="S65" s="16">
        <v>3011</v>
      </c>
      <c r="T65" s="16">
        <v>7274</v>
      </c>
      <c r="U65" s="16">
        <v>6023</v>
      </c>
      <c r="V65" s="26">
        <v>815</v>
      </c>
    </row>
    <row r="66" spans="1:22" ht="15.75">
      <c r="A66" s="43" t="s">
        <v>85</v>
      </c>
      <c r="B66" s="34">
        <v>305724</v>
      </c>
      <c r="C66" s="17">
        <v>259921</v>
      </c>
      <c r="D66" s="17">
        <v>45803</v>
      </c>
      <c r="E66" s="17">
        <v>30579</v>
      </c>
      <c r="F66" s="17">
        <v>78122</v>
      </c>
      <c r="G66" s="17">
        <v>61158</v>
      </c>
      <c r="H66" s="35">
        <v>16964</v>
      </c>
      <c r="I66" s="21">
        <v>-19108</v>
      </c>
      <c r="J66" s="13">
        <v>-19108</v>
      </c>
      <c r="K66" s="13"/>
      <c r="L66" s="16">
        <v>-2248</v>
      </c>
      <c r="M66" s="16">
        <f t="shared" si="0"/>
        <v>-4496</v>
      </c>
      <c r="N66" s="16">
        <v>-4496</v>
      </c>
      <c r="O66" s="26">
        <v>0</v>
      </c>
      <c r="P66" s="24">
        <v>286616</v>
      </c>
      <c r="Q66" s="16">
        <v>240813</v>
      </c>
      <c r="R66" s="16">
        <v>45803</v>
      </c>
      <c r="S66" s="16">
        <v>28331</v>
      </c>
      <c r="T66" s="16">
        <v>78122</v>
      </c>
      <c r="U66" s="16">
        <v>56662</v>
      </c>
      <c r="V66" s="26">
        <v>16964</v>
      </c>
    </row>
    <row r="67" spans="1:22" ht="15.75">
      <c r="A67" s="43" t="s">
        <v>86</v>
      </c>
      <c r="B67" s="34">
        <v>443500</v>
      </c>
      <c r="C67" s="17">
        <v>432128</v>
      </c>
      <c r="D67" s="17">
        <v>11372</v>
      </c>
      <c r="E67" s="17">
        <v>50839</v>
      </c>
      <c r="F67" s="17">
        <v>105889</v>
      </c>
      <c r="G67" s="17">
        <v>101677</v>
      </c>
      <c r="H67" s="35">
        <v>4212</v>
      </c>
      <c r="I67" s="21">
        <v>-27719</v>
      </c>
      <c r="J67" s="13">
        <v>-27719</v>
      </c>
      <c r="K67" s="13"/>
      <c r="L67" s="16">
        <v>-3261.0588235294117</v>
      </c>
      <c r="M67" s="16">
        <f t="shared" si="0"/>
        <v>-6522.1176470588234</v>
      </c>
      <c r="N67" s="16">
        <v>-6522.1176470588234</v>
      </c>
      <c r="O67" s="26">
        <v>0</v>
      </c>
      <c r="P67" s="24">
        <v>415781</v>
      </c>
      <c r="Q67" s="16">
        <v>404409</v>
      </c>
      <c r="R67" s="16">
        <v>11372</v>
      </c>
      <c r="S67" s="16">
        <v>47577.941176470587</v>
      </c>
      <c r="T67" s="16">
        <v>105889</v>
      </c>
      <c r="U67" s="16">
        <v>95154.882352941175</v>
      </c>
      <c r="V67" s="26">
        <v>4212</v>
      </c>
    </row>
    <row r="68" spans="1:22" ht="15.75">
      <c r="A68" s="43" t="s">
        <v>87</v>
      </c>
      <c r="B68" s="34">
        <v>92453</v>
      </c>
      <c r="C68" s="17">
        <v>83014</v>
      </c>
      <c r="D68" s="17">
        <v>9439</v>
      </c>
      <c r="E68" s="17">
        <v>9766</v>
      </c>
      <c r="F68" s="17">
        <v>23029</v>
      </c>
      <c r="G68" s="17">
        <v>19533</v>
      </c>
      <c r="H68" s="35">
        <v>3496</v>
      </c>
      <c r="I68" s="21">
        <v>-5778</v>
      </c>
      <c r="J68" s="13">
        <v>-5778</v>
      </c>
      <c r="K68" s="13"/>
      <c r="L68" s="16">
        <v>-679.76470588235293</v>
      </c>
      <c r="M68" s="16">
        <f t="shared" si="0"/>
        <v>-1359.5294117647059</v>
      </c>
      <c r="N68" s="16">
        <v>-1359.5294117647059</v>
      </c>
      <c r="O68" s="26">
        <v>0</v>
      </c>
      <c r="P68" s="24">
        <v>86675</v>
      </c>
      <c r="Q68" s="16">
        <v>77236</v>
      </c>
      <c r="R68" s="16">
        <v>9439</v>
      </c>
      <c r="S68" s="16">
        <v>9086.2352941176468</v>
      </c>
      <c r="T68" s="16">
        <v>23029</v>
      </c>
      <c r="U68" s="16">
        <v>18173.470588235294</v>
      </c>
      <c r="V68" s="26">
        <v>3496</v>
      </c>
    </row>
    <row r="69" spans="1:22" ht="15.75">
      <c r="A69" s="43" t="s">
        <v>88</v>
      </c>
      <c r="B69" s="34">
        <v>44280</v>
      </c>
      <c r="C69" s="17">
        <v>40609</v>
      </c>
      <c r="D69" s="17">
        <v>3671</v>
      </c>
      <c r="E69" s="17">
        <v>4778</v>
      </c>
      <c r="F69" s="17">
        <v>10915</v>
      </c>
      <c r="G69" s="17">
        <v>9555</v>
      </c>
      <c r="H69" s="35">
        <v>1360</v>
      </c>
      <c r="I69" s="21">
        <v>-2768</v>
      </c>
      <c r="J69" s="13">
        <v>-2768</v>
      </c>
      <c r="K69" s="13"/>
      <c r="L69" s="16">
        <v>-325.64705882352939</v>
      </c>
      <c r="M69" s="16">
        <f t="shared" si="0"/>
        <v>-651.29411764705878</v>
      </c>
      <c r="N69" s="16">
        <v>-651.29411764705878</v>
      </c>
      <c r="O69" s="26">
        <v>0</v>
      </c>
      <c r="P69" s="24">
        <v>41512</v>
      </c>
      <c r="Q69" s="16">
        <v>37841</v>
      </c>
      <c r="R69" s="16">
        <v>3671</v>
      </c>
      <c r="S69" s="16">
        <v>4452.3529411764703</v>
      </c>
      <c r="T69" s="16">
        <v>10915</v>
      </c>
      <c r="U69" s="16">
        <v>8903.7058823529405</v>
      </c>
      <c r="V69" s="26">
        <v>1360</v>
      </c>
    </row>
    <row r="70" spans="1:22" ht="15.75">
      <c r="A70" s="43" t="s">
        <v>89</v>
      </c>
      <c r="B70" s="34">
        <v>36313</v>
      </c>
      <c r="C70" s="17">
        <v>30013</v>
      </c>
      <c r="D70" s="17">
        <v>6300</v>
      </c>
      <c r="E70" s="17">
        <v>3531</v>
      </c>
      <c r="F70" s="17">
        <v>9395</v>
      </c>
      <c r="G70" s="17">
        <v>7062</v>
      </c>
      <c r="H70" s="35">
        <v>2333</v>
      </c>
      <c r="I70" s="21">
        <v>-2270</v>
      </c>
      <c r="J70" s="13">
        <v>-2270</v>
      </c>
      <c r="K70" s="13"/>
      <c r="L70" s="16">
        <v>-267.05882352941177</v>
      </c>
      <c r="M70" s="16">
        <f t="shared" si="0"/>
        <v>-534.11764705882354</v>
      </c>
      <c r="N70" s="16">
        <v>-534.11764705882354</v>
      </c>
      <c r="O70" s="26">
        <v>0</v>
      </c>
      <c r="P70" s="24">
        <v>34043</v>
      </c>
      <c r="Q70" s="16">
        <v>27743</v>
      </c>
      <c r="R70" s="16">
        <v>6300</v>
      </c>
      <c r="S70" s="16">
        <v>3263.9411764705883</v>
      </c>
      <c r="T70" s="16">
        <v>9395</v>
      </c>
      <c r="U70" s="16">
        <v>6527.8823529411766</v>
      </c>
      <c r="V70" s="26">
        <v>2333</v>
      </c>
    </row>
    <row r="71" spans="1:22" ht="15.75">
      <c r="A71" s="43" t="s">
        <v>90</v>
      </c>
      <c r="B71" s="34">
        <v>33526</v>
      </c>
      <c r="C71" s="17">
        <v>25537</v>
      </c>
      <c r="D71" s="17">
        <v>7989</v>
      </c>
      <c r="E71" s="17">
        <v>3004</v>
      </c>
      <c r="F71" s="17">
        <v>8968</v>
      </c>
      <c r="G71" s="17">
        <v>6009</v>
      </c>
      <c r="H71" s="35">
        <v>2959</v>
      </c>
      <c r="I71" s="21">
        <v>-2095</v>
      </c>
      <c r="J71" s="13">
        <v>-2095</v>
      </c>
      <c r="K71" s="13"/>
      <c r="L71" s="16">
        <v>-246.47058823529412</v>
      </c>
      <c r="M71" s="16">
        <f t="shared" si="0"/>
        <v>-492.94117647058823</v>
      </c>
      <c r="N71" s="16">
        <v>-492.94117647058823</v>
      </c>
      <c r="O71" s="26">
        <v>0</v>
      </c>
      <c r="P71" s="24">
        <v>31431</v>
      </c>
      <c r="Q71" s="16">
        <v>23442</v>
      </c>
      <c r="R71" s="16">
        <v>7989</v>
      </c>
      <c r="S71" s="16">
        <v>2757.5294117647059</v>
      </c>
      <c r="T71" s="16">
        <v>8968</v>
      </c>
      <c r="U71" s="16">
        <v>5516.0588235294117</v>
      </c>
      <c r="V71" s="26">
        <v>2959</v>
      </c>
    </row>
    <row r="72" spans="1:22" ht="15.75">
      <c r="A72" s="43" t="s">
        <v>91</v>
      </c>
      <c r="B72" s="34">
        <v>55857</v>
      </c>
      <c r="C72" s="17">
        <v>47836</v>
      </c>
      <c r="D72" s="17">
        <v>8021</v>
      </c>
      <c r="E72" s="17">
        <v>5628</v>
      </c>
      <c r="F72" s="17">
        <v>14227</v>
      </c>
      <c r="G72" s="17">
        <v>11256</v>
      </c>
      <c r="H72" s="35">
        <v>2971</v>
      </c>
      <c r="I72" s="21">
        <v>-3491</v>
      </c>
      <c r="J72" s="13">
        <v>-3491</v>
      </c>
      <c r="K72" s="13"/>
      <c r="L72" s="16">
        <v>-410.70588235294116</v>
      </c>
      <c r="M72" s="16">
        <f t="shared" si="0"/>
        <v>-821.41176470588232</v>
      </c>
      <c r="N72" s="16">
        <v>-821.41176470588232</v>
      </c>
      <c r="O72" s="26">
        <v>0</v>
      </c>
      <c r="P72" s="24">
        <v>52366</v>
      </c>
      <c r="Q72" s="16">
        <v>44345</v>
      </c>
      <c r="R72" s="16">
        <v>8021</v>
      </c>
      <c r="S72" s="16">
        <v>5217.2941176470586</v>
      </c>
      <c r="T72" s="16">
        <v>14227</v>
      </c>
      <c r="U72" s="16">
        <v>10434.588235294117</v>
      </c>
      <c r="V72" s="26">
        <v>2971</v>
      </c>
    </row>
    <row r="73" spans="1:22" ht="15.75">
      <c r="A73" s="44" t="s">
        <v>92</v>
      </c>
      <c r="B73" s="34">
        <v>98848</v>
      </c>
      <c r="C73" s="17">
        <v>79078</v>
      </c>
      <c r="D73" s="17">
        <v>19770</v>
      </c>
      <c r="E73" s="17">
        <v>9303</v>
      </c>
      <c r="F73" s="17">
        <v>25928</v>
      </c>
      <c r="G73" s="17">
        <v>18606</v>
      </c>
      <c r="H73" s="35">
        <v>7322</v>
      </c>
      <c r="I73" s="21">
        <v>-6178</v>
      </c>
      <c r="J73" s="13">
        <v>-6178</v>
      </c>
      <c r="K73" s="13"/>
      <c r="L73" s="16">
        <v>-726.82352941176475</v>
      </c>
      <c r="M73" s="16">
        <f t="shared" ref="M73:M114" si="1">N73+O73</f>
        <v>-1453.6470588235295</v>
      </c>
      <c r="N73" s="16">
        <v>-1453.6470588235295</v>
      </c>
      <c r="O73" s="26">
        <v>0</v>
      </c>
      <c r="P73" s="24">
        <v>92670</v>
      </c>
      <c r="Q73" s="16">
        <v>72900</v>
      </c>
      <c r="R73" s="16">
        <v>19770</v>
      </c>
      <c r="S73" s="16">
        <v>8576.176470588236</v>
      </c>
      <c r="T73" s="16">
        <v>25928</v>
      </c>
      <c r="U73" s="16">
        <v>17152.352941176472</v>
      </c>
      <c r="V73" s="26">
        <v>7322</v>
      </c>
    </row>
    <row r="74" spans="1:22" ht="15.75">
      <c r="A74" s="43" t="s">
        <v>93</v>
      </c>
      <c r="B74" s="34">
        <v>37631</v>
      </c>
      <c r="C74" s="17">
        <v>4872</v>
      </c>
      <c r="D74" s="17">
        <v>32759</v>
      </c>
      <c r="E74" s="17">
        <v>573</v>
      </c>
      <c r="F74" s="17">
        <v>13279</v>
      </c>
      <c r="G74" s="17">
        <v>1146</v>
      </c>
      <c r="H74" s="35">
        <v>12133</v>
      </c>
      <c r="I74" s="21">
        <v>-2352</v>
      </c>
      <c r="J74" s="13">
        <v>-2352</v>
      </c>
      <c r="K74" s="13"/>
      <c r="L74" s="16">
        <v>-276.70588235294116</v>
      </c>
      <c r="M74" s="16">
        <f t="shared" si="1"/>
        <v>-553.41176470588232</v>
      </c>
      <c r="N74" s="16">
        <v>-553.41176470588232</v>
      </c>
      <c r="O74" s="26">
        <v>0</v>
      </c>
      <c r="P74" s="24">
        <v>35279</v>
      </c>
      <c r="Q74" s="16">
        <v>2520</v>
      </c>
      <c r="R74" s="16">
        <v>32759</v>
      </c>
      <c r="S74" s="16">
        <v>296.29411764705884</v>
      </c>
      <c r="T74" s="16">
        <v>13279</v>
      </c>
      <c r="U74" s="16">
        <v>592.58823529411768</v>
      </c>
      <c r="V74" s="26">
        <v>12133</v>
      </c>
    </row>
    <row r="75" spans="1:22" ht="15.75">
      <c r="A75" s="45" t="s">
        <v>94</v>
      </c>
      <c r="B75" s="34">
        <v>48664</v>
      </c>
      <c r="C75" s="17">
        <v>46478</v>
      </c>
      <c r="D75" s="17">
        <v>2186</v>
      </c>
      <c r="E75" s="17">
        <v>5468</v>
      </c>
      <c r="F75" s="17">
        <v>11746</v>
      </c>
      <c r="G75" s="17">
        <v>10936</v>
      </c>
      <c r="H75" s="35">
        <v>810</v>
      </c>
      <c r="I75" s="21">
        <v>-3042</v>
      </c>
      <c r="J75" s="13">
        <v>-3042</v>
      </c>
      <c r="K75" s="13"/>
      <c r="L75" s="16">
        <v>-357.88235294117646</v>
      </c>
      <c r="M75" s="16">
        <f t="shared" si="1"/>
        <v>-715.76470588235293</v>
      </c>
      <c r="N75" s="16">
        <v>-715.76470588235293</v>
      </c>
      <c r="O75" s="26">
        <v>0</v>
      </c>
      <c r="P75" s="24">
        <v>45622</v>
      </c>
      <c r="Q75" s="16">
        <v>43436</v>
      </c>
      <c r="R75" s="16">
        <v>2186</v>
      </c>
      <c r="S75" s="16">
        <v>5110.1176470588234</v>
      </c>
      <c r="T75" s="16">
        <v>11746</v>
      </c>
      <c r="U75" s="16">
        <v>10220.235294117647</v>
      </c>
      <c r="V75" s="26">
        <v>810</v>
      </c>
    </row>
    <row r="76" spans="1:22" ht="15.75">
      <c r="A76" s="43" t="s">
        <v>95</v>
      </c>
      <c r="B76" s="34">
        <v>65250</v>
      </c>
      <c r="C76" s="17">
        <v>13050</v>
      </c>
      <c r="D76" s="17">
        <v>52200</v>
      </c>
      <c r="E76" s="17">
        <v>1536</v>
      </c>
      <c r="F76" s="17">
        <v>22405</v>
      </c>
      <c r="G76" s="17">
        <v>3072</v>
      </c>
      <c r="H76" s="35">
        <v>19333</v>
      </c>
      <c r="I76" s="21">
        <v>-4078</v>
      </c>
      <c r="J76" s="13">
        <v>-4078</v>
      </c>
      <c r="K76" s="13"/>
      <c r="L76" s="16">
        <v>-479.76470588235293</v>
      </c>
      <c r="M76" s="16">
        <f t="shared" si="1"/>
        <v>-959.52941176470586</v>
      </c>
      <c r="N76" s="16">
        <v>-959.52941176470586</v>
      </c>
      <c r="O76" s="26">
        <v>0</v>
      </c>
      <c r="P76" s="24">
        <v>61172</v>
      </c>
      <c r="Q76" s="16">
        <v>8972</v>
      </c>
      <c r="R76" s="16">
        <v>52200</v>
      </c>
      <c r="S76" s="16">
        <v>1056.2352941176471</v>
      </c>
      <c r="T76" s="16">
        <v>22405</v>
      </c>
      <c r="U76" s="16">
        <v>2112.4705882352941</v>
      </c>
      <c r="V76" s="26">
        <v>19333</v>
      </c>
    </row>
    <row r="77" spans="1:22" ht="15.75">
      <c r="A77" s="42" t="s">
        <v>96</v>
      </c>
      <c r="B77" s="34">
        <v>28446</v>
      </c>
      <c r="C77" s="17">
        <v>27934</v>
      </c>
      <c r="D77" s="17">
        <v>512</v>
      </c>
      <c r="E77" s="17">
        <v>3286</v>
      </c>
      <c r="F77" s="17">
        <v>6763</v>
      </c>
      <c r="G77" s="17">
        <v>6573</v>
      </c>
      <c r="H77" s="35">
        <v>190</v>
      </c>
      <c r="I77" s="21">
        <v>-1778</v>
      </c>
      <c r="J77" s="13">
        <v>-1778</v>
      </c>
      <c r="K77" s="13"/>
      <c r="L77" s="16">
        <v>-209.1764705882353</v>
      </c>
      <c r="M77" s="16">
        <f t="shared" si="1"/>
        <v>-418.35294117647061</v>
      </c>
      <c r="N77" s="16">
        <v>-418.35294117647061</v>
      </c>
      <c r="O77" s="26">
        <v>0</v>
      </c>
      <c r="P77" s="24">
        <v>26668</v>
      </c>
      <c r="Q77" s="16">
        <v>26156</v>
      </c>
      <c r="R77" s="16">
        <v>512</v>
      </c>
      <c r="S77" s="16">
        <v>3076.8235294117649</v>
      </c>
      <c r="T77" s="16">
        <v>6763</v>
      </c>
      <c r="U77" s="16">
        <v>6154.6470588235297</v>
      </c>
      <c r="V77" s="26">
        <v>190</v>
      </c>
    </row>
    <row r="78" spans="1:22" ht="15.75">
      <c r="A78" s="43" t="s">
        <v>97</v>
      </c>
      <c r="B78" s="34">
        <v>48327</v>
      </c>
      <c r="C78" s="17">
        <v>41577</v>
      </c>
      <c r="D78" s="17">
        <v>6750</v>
      </c>
      <c r="E78" s="17">
        <v>4891</v>
      </c>
      <c r="F78" s="17">
        <v>12283</v>
      </c>
      <c r="G78" s="17">
        <v>9783</v>
      </c>
      <c r="H78" s="35">
        <v>2500</v>
      </c>
      <c r="I78" s="21">
        <v>-3020</v>
      </c>
      <c r="J78" s="13">
        <v>-3020</v>
      </c>
      <c r="K78" s="13"/>
      <c r="L78" s="16">
        <v>-355.29411764705884</v>
      </c>
      <c r="M78" s="16">
        <f t="shared" si="1"/>
        <v>-710.58823529411768</v>
      </c>
      <c r="N78" s="16">
        <v>-710.58823529411768</v>
      </c>
      <c r="O78" s="26">
        <v>0</v>
      </c>
      <c r="P78" s="24">
        <v>45307</v>
      </c>
      <c r="Q78" s="16">
        <v>38557</v>
      </c>
      <c r="R78" s="16">
        <v>6750</v>
      </c>
      <c r="S78" s="16">
        <v>4535.7058823529414</v>
      </c>
      <c r="T78" s="16">
        <v>12283</v>
      </c>
      <c r="U78" s="16">
        <v>9072.4117647058829</v>
      </c>
      <c r="V78" s="26">
        <v>2500</v>
      </c>
    </row>
    <row r="79" spans="1:22" ht="15.75">
      <c r="A79" s="43" t="s">
        <v>98</v>
      </c>
      <c r="B79" s="34">
        <v>62503</v>
      </c>
      <c r="C79" s="17">
        <v>58429</v>
      </c>
      <c r="D79" s="17">
        <v>4074</v>
      </c>
      <c r="E79" s="17">
        <v>6874</v>
      </c>
      <c r="F79" s="17">
        <v>15257</v>
      </c>
      <c r="G79" s="17">
        <v>13748</v>
      </c>
      <c r="H79" s="35">
        <v>1509</v>
      </c>
      <c r="I79" s="21">
        <v>-3906</v>
      </c>
      <c r="J79" s="13">
        <v>-3906</v>
      </c>
      <c r="K79" s="13"/>
      <c r="L79" s="16">
        <v>-459.52941176470586</v>
      </c>
      <c r="M79" s="16">
        <f t="shared" si="1"/>
        <v>-919.05882352941171</v>
      </c>
      <c r="N79" s="16">
        <v>-919.05882352941171</v>
      </c>
      <c r="O79" s="26">
        <v>0</v>
      </c>
      <c r="P79" s="24">
        <v>58597</v>
      </c>
      <c r="Q79" s="16">
        <v>54523</v>
      </c>
      <c r="R79" s="16">
        <v>4074</v>
      </c>
      <c r="S79" s="16">
        <v>6414.4705882352937</v>
      </c>
      <c r="T79" s="16">
        <v>15257</v>
      </c>
      <c r="U79" s="16">
        <v>12828.941176470587</v>
      </c>
      <c r="V79" s="26">
        <v>1509</v>
      </c>
    </row>
    <row r="80" spans="1:22" ht="15.75">
      <c r="A80" s="43" t="s">
        <v>99</v>
      </c>
      <c r="B80" s="34">
        <v>22063</v>
      </c>
      <c r="C80" s="17">
        <v>18241</v>
      </c>
      <c r="D80" s="17">
        <v>3822</v>
      </c>
      <c r="E80" s="17">
        <v>2146</v>
      </c>
      <c r="F80" s="17">
        <v>5708</v>
      </c>
      <c r="G80" s="17">
        <v>4292</v>
      </c>
      <c r="H80" s="35">
        <v>1416</v>
      </c>
      <c r="I80" s="21">
        <v>-1379</v>
      </c>
      <c r="J80" s="13">
        <v>-1379</v>
      </c>
      <c r="K80" s="13"/>
      <c r="L80" s="16">
        <v>-162.23529411764707</v>
      </c>
      <c r="M80" s="16">
        <f t="shared" si="1"/>
        <v>-324.47058823529414</v>
      </c>
      <c r="N80" s="16">
        <v>-324.47058823529414</v>
      </c>
      <c r="O80" s="26">
        <v>0</v>
      </c>
      <c r="P80" s="24">
        <v>20684</v>
      </c>
      <c r="Q80" s="16">
        <v>16862</v>
      </c>
      <c r="R80" s="16">
        <v>3822</v>
      </c>
      <c r="S80" s="16">
        <v>1983.7647058823529</v>
      </c>
      <c r="T80" s="16">
        <v>5708</v>
      </c>
      <c r="U80" s="16">
        <v>3967.5294117647059</v>
      </c>
      <c r="V80" s="26">
        <v>1416</v>
      </c>
    </row>
    <row r="81" spans="1:22" ht="15.75">
      <c r="A81" s="43" t="s">
        <v>100</v>
      </c>
      <c r="B81" s="34">
        <v>73136</v>
      </c>
      <c r="C81" s="17">
        <v>69632</v>
      </c>
      <c r="D81" s="17">
        <v>3504</v>
      </c>
      <c r="E81" s="17">
        <v>8192</v>
      </c>
      <c r="F81" s="17">
        <v>17682</v>
      </c>
      <c r="G81" s="17">
        <v>16384</v>
      </c>
      <c r="H81" s="35">
        <v>1298</v>
      </c>
      <c r="I81" s="21">
        <v>-4571</v>
      </c>
      <c r="J81" s="13">
        <v>-4571</v>
      </c>
      <c r="K81" s="13"/>
      <c r="L81" s="16">
        <v>-537.76470588235293</v>
      </c>
      <c r="M81" s="16">
        <f t="shared" si="1"/>
        <v>-1075.5294117647059</v>
      </c>
      <c r="N81" s="16">
        <v>-1075.5294117647059</v>
      </c>
      <c r="O81" s="26">
        <v>0</v>
      </c>
      <c r="P81" s="24">
        <v>68565</v>
      </c>
      <c r="Q81" s="16">
        <v>65061</v>
      </c>
      <c r="R81" s="16">
        <v>3504</v>
      </c>
      <c r="S81" s="16">
        <v>7654.2352941176468</v>
      </c>
      <c r="T81" s="16">
        <v>17682</v>
      </c>
      <c r="U81" s="16">
        <v>15308.470588235294</v>
      </c>
      <c r="V81" s="26">
        <v>1298</v>
      </c>
    </row>
    <row r="82" spans="1:22" ht="15.75">
      <c r="A82" s="43" t="s">
        <v>101</v>
      </c>
      <c r="B82" s="34">
        <v>32461</v>
      </c>
      <c r="C82" s="17">
        <v>31489</v>
      </c>
      <c r="D82" s="17">
        <v>972</v>
      </c>
      <c r="E82" s="17">
        <v>3705</v>
      </c>
      <c r="F82" s="17">
        <v>7769</v>
      </c>
      <c r="G82" s="17">
        <v>7409</v>
      </c>
      <c r="H82" s="35">
        <v>360</v>
      </c>
      <c r="I82" s="21">
        <v>-2029</v>
      </c>
      <c r="J82" s="13">
        <v>-2029</v>
      </c>
      <c r="K82" s="13"/>
      <c r="L82" s="16">
        <v>-238.70588235294119</v>
      </c>
      <c r="M82" s="16">
        <f t="shared" si="1"/>
        <v>-477.41176470588238</v>
      </c>
      <c r="N82" s="16">
        <v>-477.41176470588238</v>
      </c>
      <c r="O82" s="26">
        <v>0</v>
      </c>
      <c r="P82" s="24">
        <v>30432</v>
      </c>
      <c r="Q82" s="16">
        <v>29460</v>
      </c>
      <c r="R82" s="16">
        <v>972</v>
      </c>
      <c r="S82" s="16">
        <v>3466.294117647059</v>
      </c>
      <c r="T82" s="16">
        <v>7769</v>
      </c>
      <c r="U82" s="16">
        <v>6931.588235294118</v>
      </c>
      <c r="V82" s="26">
        <v>360</v>
      </c>
    </row>
    <row r="83" spans="1:22" ht="15.75">
      <c r="A83" s="44" t="s">
        <v>102</v>
      </c>
      <c r="B83" s="34">
        <v>98874</v>
      </c>
      <c r="C83" s="17">
        <v>98267</v>
      </c>
      <c r="D83" s="17">
        <v>607</v>
      </c>
      <c r="E83" s="17">
        <v>11561</v>
      </c>
      <c r="F83" s="17">
        <v>23347</v>
      </c>
      <c r="G83" s="17">
        <v>23122</v>
      </c>
      <c r="H83" s="35">
        <v>225</v>
      </c>
      <c r="I83" s="21">
        <v>-6180</v>
      </c>
      <c r="J83" s="13">
        <v>-6180</v>
      </c>
      <c r="K83" s="13"/>
      <c r="L83" s="16">
        <v>-727.05882352941171</v>
      </c>
      <c r="M83" s="16">
        <f t="shared" si="1"/>
        <v>-1454.1176470588234</v>
      </c>
      <c r="N83" s="16">
        <v>-1454.1176470588234</v>
      </c>
      <c r="O83" s="26">
        <v>0</v>
      </c>
      <c r="P83" s="24">
        <v>92694</v>
      </c>
      <c r="Q83" s="16">
        <v>92087</v>
      </c>
      <c r="R83" s="16">
        <v>607</v>
      </c>
      <c r="S83" s="16">
        <v>10833.941176470587</v>
      </c>
      <c r="T83" s="16">
        <v>23347</v>
      </c>
      <c r="U83" s="16">
        <v>21667.882352941175</v>
      </c>
      <c r="V83" s="26">
        <v>225</v>
      </c>
    </row>
    <row r="84" spans="1:22" ht="15.75">
      <c r="A84" s="43" t="s">
        <v>103</v>
      </c>
      <c r="B84" s="34">
        <v>32178</v>
      </c>
      <c r="C84" s="17">
        <v>0</v>
      </c>
      <c r="D84" s="17">
        <v>32178</v>
      </c>
      <c r="E84" s="17">
        <v>0</v>
      </c>
      <c r="F84" s="17">
        <v>11918</v>
      </c>
      <c r="G84" s="17">
        <v>0</v>
      </c>
      <c r="H84" s="35">
        <v>11918</v>
      </c>
      <c r="I84" s="21">
        <v>-2011</v>
      </c>
      <c r="J84" s="13"/>
      <c r="K84" s="13">
        <v>-2011</v>
      </c>
      <c r="L84" s="16">
        <v>0</v>
      </c>
      <c r="M84" s="16">
        <f t="shared" si="1"/>
        <v>-744.81481481481478</v>
      </c>
      <c r="N84" s="16">
        <v>0</v>
      </c>
      <c r="O84" s="26">
        <v>-744.81481481481478</v>
      </c>
      <c r="P84" s="24">
        <v>30167</v>
      </c>
      <c r="Q84" s="16">
        <v>0</v>
      </c>
      <c r="R84" s="16">
        <v>30167</v>
      </c>
      <c r="S84" s="16">
        <v>0</v>
      </c>
      <c r="T84" s="16">
        <v>11918</v>
      </c>
      <c r="U84" s="16">
        <v>0</v>
      </c>
      <c r="V84" s="26">
        <v>11173.185185185186</v>
      </c>
    </row>
    <row r="85" spans="1:22" ht="15.75">
      <c r="A85" s="42" t="s">
        <v>104</v>
      </c>
      <c r="B85" s="34">
        <v>53543</v>
      </c>
      <c r="C85" s="17">
        <v>50812</v>
      </c>
      <c r="D85" s="17">
        <v>2731</v>
      </c>
      <c r="E85" s="17">
        <v>5978</v>
      </c>
      <c r="F85" s="17">
        <v>12967</v>
      </c>
      <c r="G85" s="17">
        <v>11956</v>
      </c>
      <c r="H85" s="35">
        <v>1011</v>
      </c>
      <c r="I85" s="21">
        <v>-3346</v>
      </c>
      <c r="J85" s="13">
        <v>-3346</v>
      </c>
      <c r="K85" s="13"/>
      <c r="L85" s="16">
        <v>-393.64705882352939</v>
      </c>
      <c r="M85" s="16">
        <f t="shared" si="1"/>
        <v>-787.29411764705878</v>
      </c>
      <c r="N85" s="16">
        <v>-787.29411764705878</v>
      </c>
      <c r="O85" s="26">
        <v>0</v>
      </c>
      <c r="P85" s="24">
        <v>50197</v>
      </c>
      <c r="Q85" s="16">
        <v>47466</v>
      </c>
      <c r="R85" s="16">
        <v>2731</v>
      </c>
      <c r="S85" s="16">
        <v>5584.3529411764703</v>
      </c>
      <c r="T85" s="16">
        <v>12967</v>
      </c>
      <c r="U85" s="16">
        <v>11168.705882352941</v>
      </c>
      <c r="V85" s="26">
        <v>1011</v>
      </c>
    </row>
    <row r="86" spans="1:22" ht="15.75">
      <c r="A86" s="43" t="s">
        <v>105</v>
      </c>
      <c r="B86" s="34">
        <v>49866</v>
      </c>
      <c r="C86" s="17">
        <v>47792</v>
      </c>
      <c r="D86" s="17">
        <v>2074</v>
      </c>
      <c r="E86" s="17">
        <v>5623</v>
      </c>
      <c r="F86" s="17">
        <v>12013</v>
      </c>
      <c r="G86" s="17">
        <v>11245</v>
      </c>
      <c r="H86" s="35">
        <v>768</v>
      </c>
      <c r="I86" s="21">
        <v>-3117</v>
      </c>
      <c r="J86" s="13">
        <v>-3117</v>
      </c>
      <c r="K86" s="13"/>
      <c r="L86" s="16">
        <v>-366.70588235294116</v>
      </c>
      <c r="M86" s="16">
        <f t="shared" si="1"/>
        <v>-733.41176470588232</v>
      </c>
      <c r="N86" s="16">
        <v>-733.41176470588232</v>
      </c>
      <c r="O86" s="26">
        <v>0</v>
      </c>
      <c r="P86" s="24">
        <v>46749</v>
      </c>
      <c r="Q86" s="16">
        <v>44675</v>
      </c>
      <c r="R86" s="16">
        <v>2074</v>
      </c>
      <c r="S86" s="16">
        <v>5256.2941176470586</v>
      </c>
      <c r="T86" s="16">
        <v>12013</v>
      </c>
      <c r="U86" s="16">
        <v>10511.588235294117</v>
      </c>
      <c r="V86" s="26">
        <v>768</v>
      </c>
    </row>
    <row r="87" spans="1:22" ht="15.75">
      <c r="A87" s="43" t="s">
        <v>106</v>
      </c>
      <c r="B87" s="34">
        <v>53603</v>
      </c>
      <c r="C87" s="17">
        <v>47235</v>
      </c>
      <c r="D87" s="17">
        <v>6368</v>
      </c>
      <c r="E87" s="17">
        <v>5557</v>
      </c>
      <c r="F87" s="17">
        <v>13473</v>
      </c>
      <c r="G87" s="17">
        <v>11114</v>
      </c>
      <c r="H87" s="35">
        <v>2359</v>
      </c>
      <c r="I87" s="21">
        <v>-3350</v>
      </c>
      <c r="J87" s="13">
        <v>-3350</v>
      </c>
      <c r="K87" s="13"/>
      <c r="L87" s="16">
        <v>-394.11764705882354</v>
      </c>
      <c r="M87" s="16">
        <f t="shared" si="1"/>
        <v>-788.23529411764707</v>
      </c>
      <c r="N87" s="16">
        <v>-788.23529411764707</v>
      </c>
      <c r="O87" s="26">
        <v>0</v>
      </c>
      <c r="P87" s="24">
        <v>50253</v>
      </c>
      <c r="Q87" s="16">
        <v>43885</v>
      </c>
      <c r="R87" s="16">
        <v>6368</v>
      </c>
      <c r="S87" s="16">
        <v>5162.8823529411766</v>
      </c>
      <c r="T87" s="16">
        <v>13473</v>
      </c>
      <c r="U87" s="16">
        <v>10325.764705882353</v>
      </c>
      <c r="V87" s="26">
        <v>2359</v>
      </c>
    </row>
    <row r="88" spans="1:22" ht="15.75">
      <c r="A88" s="43" t="s">
        <v>107</v>
      </c>
      <c r="B88" s="34">
        <v>52866</v>
      </c>
      <c r="C88" s="17">
        <v>48774</v>
      </c>
      <c r="D88" s="17">
        <v>4092</v>
      </c>
      <c r="E88" s="17">
        <v>5738</v>
      </c>
      <c r="F88" s="17">
        <v>12992</v>
      </c>
      <c r="G88" s="17">
        <v>11476</v>
      </c>
      <c r="H88" s="35">
        <v>1516</v>
      </c>
      <c r="I88" s="21">
        <v>-3304</v>
      </c>
      <c r="J88" s="13">
        <v>-3304</v>
      </c>
      <c r="K88" s="13"/>
      <c r="L88" s="16">
        <v>-388.70588235294116</v>
      </c>
      <c r="M88" s="16">
        <f t="shared" si="1"/>
        <v>-777.41176470588232</v>
      </c>
      <c r="N88" s="16">
        <v>-777.41176470588232</v>
      </c>
      <c r="O88" s="26">
        <v>0</v>
      </c>
      <c r="P88" s="24">
        <v>49562</v>
      </c>
      <c r="Q88" s="16">
        <v>45470</v>
      </c>
      <c r="R88" s="16">
        <v>4092</v>
      </c>
      <c r="S88" s="16">
        <v>5349.2941176470586</v>
      </c>
      <c r="T88" s="16">
        <v>12992</v>
      </c>
      <c r="U88" s="16">
        <v>10698.588235294117</v>
      </c>
      <c r="V88" s="26">
        <v>1516</v>
      </c>
    </row>
    <row r="89" spans="1:22" ht="15.75">
      <c r="A89" s="43" t="s">
        <v>108</v>
      </c>
      <c r="B89" s="34">
        <v>321660</v>
      </c>
      <c r="C89" s="17">
        <v>318247</v>
      </c>
      <c r="D89" s="17">
        <v>3413</v>
      </c>
      <c r="E89" s="17">
        <v>37441</v>
      </c>
      <c r="F89" s="17">
        <v>76146</v>
      </c>
      <c r="G89" s="17">
        <v>74882</v>
      </c>
      <c r="H89" s="35">
        <v>1264</v>
      </c>
      <c r="I89" s="21">
        <v>-20104</v>
      </c>
      <c r="J89" s="13">
        <v>-20104</v>
      </c>
      <c r="K89" s="13"/>
      <c r="L89" s="16">
        <v>-2365.1764705882351</v>
      </c>
      <c r="M89" s="16">
        <f t="shared" si="1"/>
        <v>-4730.3529411764703</v>
      </c>
      <c r="N89" s="16">
        <v>-4730.3529411764703</v>
      </c>
      <c r="O89" s="26">
        <v>0</v>
      </c>
      <c r="P89" s="24">
        <v>301556</v>
      </c>
      <c r="Q89" s="16">
        <v>298143</v>
      </c>
      <c r="R89" s="16">
        <v>3413</v>
      </c>
      <c r="S89" s="16">
        <v>35075.823529411762</v>
      </c>
      <c r="T89" s="16">
        <v>76146</v>
      </c>
      <c r="U89" s="16">
        <v>70151.647058823524</v>
      </c>
      <c r="V89" s="26">
        <v>1264</v>
      </c>
    </row>
    <row r="90" spans="1:22" ht="15.75">
      <c r="A90" s="44" t="s">
        <v>109</v>
      </c>
      <c r="B90" s="34">
        <v>103068</v>
      </c>
      <c r="C90" s="17">
        <v>97068</v>
      </c>
      <c r="D90" s="17">
        <v>6000</v>
      </c>
      <c r="E90" s="17">
        <v>11420</v>
      </c>
      <c r="F90" s="17">
        <v>25062</v>
      </c>
      <c r="G90" s="17">
        <v>22840</v>
      </c>
      <c r="H90" s="35">
        <v>2222</v>
      </c>
      <c r="I90" s="21">
        <v>-6442</v>
      </c>
      <c r="J90" s="13">
        <v>-6442</v>
      </c>
      <c r="K90" s="13"/>
      <c r="L90" s="16">
        <v>-757.88235294117646</v>
      </c>
      <c r="M90" s="16">
        <f t="shared" si="1"/>
        <v>-1515.7647058823529</v>
      </c>
      <c r="N90" s="16">
        <v>-1515.7647058823529</v>
      </c>
      <c r="O90" s="26">
        <v>0</v>
      </c>
      <c r="P90" s="24">
        <v>96626</v>
      </c>
      <c r="Q90" s="16">
        <v>90626</v>
      </c>
      <c r="R90" s="16">
        <v>6000</v>
      </c>
      <c r="S90" s="16">
        <v>10662.117647058823</v>
      </c>
      <c r="T90" s="16">
        <v>25062</v>
      </c>
      <c r="U90" s="16">
        <v>21324.235294117647</v>
      </c>
      <c r="V90" s="26">
        <v>2222</v>
      </c>
    </row>
    <row r="91" spans="1:22" ht="31.5">
      <c r="A91" s="43" t="s">
        <v>110</v>
      </c>
      <c r="B91" s="34">
        <v>3430</v>
      </c>
      <c r="C91" s="17">
        <v>0</v>
      </c>
      <c r="D91" s="17">
        <v>3430</v>
      </c>
      <c r="E91" s="17">
        <v>0</v>
      </c>
      <c r="F91" s="17">
        <v>1270</v>
      </c>
      <c r="G91" s="17">
        <v>0</v>
      </c>
      <c r="H91" s="35">
        <v>1270</v>
      </c>
      <c r="I91" s="21">
        <v>-214</v>
      </c>
      <c r="J91" s="13"/>
      <c r="K91" s="13">
        <v>-214</v>
      </c>
      <c r="L91" s="16">
        <v>0</v>
      </c>
      <c r="M91" s="16">
        <f t="shared" si="1"/>
        <v>-79.259259259259252</v>
      </c>
      <c r="N91" s="16">
        <v>0</v>
      </c>
      <c r="O91" s="26">
        <v>-79.259259259259252</v>
      </c>
      <c r="P91" s="24">
        <v>3216</v>
      </c>
      <c r="Q91" s="16">
        <v>0</v>
      </c>
      <c r="R91" s="16">
        <v>3216</v>
      </c>
      <c r="S91" s="16">
        <v>0</v>
      </c>
      <c r="T91" s="16">
        <v>1270</v>
      </c>
      <c r="U91" s="16">
        <v>0</v>
      </c>
      <c r="V91" s="26">
        <v>1190.7407407407406</v>
      </c>
    </row>
    <row r="92" spans="1:22" ht="15.75">
      <c r="A92" s="42" t="s">
        <v>111</v>
      </c>
      <c r="B92" s="34">
        <v>4482</v>
      </c>
      <c r="C92" s="17">
        <v>4066</v>
      </c>
      <c r="D92" s="17">
        <v>416</v>
      </c>
      <c r="E92" s="17">
        <v>478</v>
      </c>
      <c r="F92" s="17">
        <v>1111</v>
      </c>
      <c r="G92" s="17">
        <v>957</v>
      </c>
      <c r="H92" s="35">
        <v>154</v>
      </c>
      <c r="I92" s="21">
        <v>-280</v>
      </c>
      <c r="J92" s="13">
        <v>-280</v>
      </c>
      <c r="K92" s="13"/>
      <c r="L92" s="16">
        <v>-32.941176470588232</v>
      </c>
      <c r="M92" s="16">
        <f t="shared" si="1"/>
        <v>-65.882352941176464</v>
      </c>
      <c r="N92" s="16">
        <v>-65.882352941176464</v>
      </c>
      <c r="O92" s="26">
        <v>0</v>
      </c>
      <c r="P92" s="24">
        <v>4202</v>
      </c>
      <c r="Q92" s="16">
        <v>3786</v>
      </c>
      <c r="R92" s="16">
        <v>416</v>
      </c>
      <c r="S92" s="16">
        <v>445.05882352941177</v>
      </c>
      <c r="T92" s="16">
        <v>1111</v>
      </c>
      <c r="U92" s="16">
        <v>891.11764705882354</v>
      </c>
      <c r="V92" s="26">
        <v>154</v>
      </c>
    </row>
    <row r="93" spans="1:22" ht="15.75">
      <c r="A93" s="43" t="s">
        <v>112</v>
      </c>
      <c r="B93" s="34">
        <v>76889</v>
      </c>
      <c r="C93" s="17">
        <v>71592</v>
      </c>
      <c r="D93" s="17">
        <v>5297</v>
      </c>
      <c r="E93" s="17">
        <v>8423</v>
      </c>
      <c r="F93" s="17">
        <v>18807</v>
      </c>
      <c r="G93" s="17">
        <v>16845</v>
      </c>
      <c r="H93" s="35">
        <v>1962</v>
      </c>
      <c r="I93" s="21">
        <v>-4806</v>
      </c>
      <c r="J93" s="13">
        <v>-4806</v>
      </c>
      <c r="K93" s="13"/>
      <c r="L93" s="16">
        <v>-565.41176470588232</v>
      </c>
      <c r="M93" s="16">
        <f t="shared" si="1"/>
        <v>-1130.8235294117646</v>
      </c>
      <c r="N93" s="16">
        <v>-1130.8235294117646</v>
      </c>
      <c r="O93" s="26">
        <v>0</v>
      </c>
      <c r="P93" s="24">
        <v>72083</v>
      </c>
      <c r="Q93" s="16">
        <v>66786</v>
      </c>
      <c r="R93" s="16">
        <v>5297</v>
      </c>
      <c r="S93" s="16">
        <v>7857.588235294118</v>
      </c>
      <c r="T93" s="16">
        <v>18807</v>
      </c>
      <c r="U93" s="16">
        <v>15714.176470588236</v>
      </c>
      <c r="V93" s="26">
        <v>1962</v>
      </c>
    </row>
    <row r="94" spans="1:22" ht="15.75">
      <c r="A94" s="46" t="s">
        <v>113</v>
      </c>
      <c r="B94" s="34">
        <v>36000</v>
      </c>
      <c r="C94" s="17">
        <v>34800</v>
      </c>
      <c r="D94" s="17">
        <v>1200</v>
      </c>
      <c r="E94" s="17">
        <v>4094</v>
      </c>
      <c r="F94" s="17">
        <v>8632</v>
      </c>
      <c r="G94" s="17">
        <v>8188</v>
      </c>
      <c r="H94" s="35">
        <v>444</v>
      </c>
      <c r="I94" s="21">
        <v>-2250</v>
      </c>
      <c r="J94" s="13">
        <v>-2250</v>
      </c>
      <c r="K94" s="13"/>
      <c r="L94" s="16">
        <v>-264.70588235294116</v>
      </c>
      <c r="M94" s="16">
        <f t="shared" si="1"/>
        <v>-529.41176470588232</v>
      </c>
      <c r="N94" s="16">
        <v>-529.41176470588232</v>
      </c>
      <c r="O94" s="26">
        <v>0</v>
      </c>
      <c r="P94" s="24">
        <v>33750</v>
      </c>
      <c r="Q94" s="16">
        <v>32550</v>
      </c>
      <c r="R94" s="16">
        <v>1200</v>
      </c>
      <c r="S94" s="16">
        <v>3829.294117647059</v>
      </c>
      <c r="T94" s="16">
        <v>8632</v>
      </c>
      <c r="U94" s="16">
        <v>7658.588235294118</v>
      </c>
      <c r="V94" s="26">
        <v>444</v>
      </c>
    </row>
    <row r="95" spans="1:22" ht="15.75">
      <c r="A95" s="43" t="s">
        <v>114</v>
      </c>
      <c r="B95" s="34">
        <v>66009</v>
      </c>
      <c r="C95" s="17">
        <v>65459</v>
      </c>
      <c r="D95" s="17">
        <v>550</v>
      </c>
      <c r="E95" s="17">
        <v>7701</v>
      </c>
      <c r="F95" s="17">
        <v>15606</v>
      </c>
      <c r="G95" s="17">
        <v>15402</v>
      </c>
      <c r="H95" s="35">
        <v>204</v>
      </c>
      <c r="I95" s="21">
        <v>-4126</v>
      </c>
      <c r="J95" s="13">
        <v>-4126</v>
      </c>
      <c r="K95" s="13"/>
      <c r="L95" s="16">
        <v>-485.41176470588238</v>
      </c>
      <c r="M95" s="16">
        <f t="shared" si="1"/>
        <v>-970.82352941176475</v>
      </c>
      <c r="N95" s="16">
        <v>-970.82352941176475</v>
      </c>
      <c r="O95" s="26">
        <v>0</v>
      </c>
      <c r="P95" s="24">
        <v>61883</v>
      </c>
      <c r="Q95" s="16">
        <v>61333</v>
      </c>
      <c r="R95" s="16">
        <v>550</v>
      </c>
      <c r="S95" s="16">
        <v>7215.588235294118</v>
      </c>
      <c r="T95" s="16">
        <v>15606</v>
      </c>
      <c r="U95" s="16">
        <v>14431.176470588236</v>
      </c>
      <c r="V95" s="26">
        <v>204</v>
      </c>
    </row>
    <row r="96" spans="1:22" ht="15.75">
      <c r="A96" s="43" t="s">
        <v>115</v>
      </c>
      <c r="B96" s="34">
        <v>14685</v>
      </c>
      <c r="C96" s="17">
        <v>8151</v>
      </c>
      <c r="D96" s="17">
        <v>6534</v>
      </c>
      <c r="E96" s="17">
        <v>959</v>
      </c>
      <c r="F96" s="17">
        <v>4338</v>
      </c>
      <c r="G96" s="17">
        <v>1918</v>
      </c>
      <c r="H96" s="35">
        <v>2420</v>
      </c>
      <c r="I96" s="21">
        <v>-918</v>
      </c>
      <c r="J96" s="13">
        <v>-918</v>
      </c>
      <c r="K96" s="13"/>
      <c r="L96" s="16">
        <v>-108</v>
      </c>
      <c r="M96" s="16">
        <f t="shared" si="1"/>
        <v>-216</v>
      </c>
      <c r="N96" s="16">
        <v>-216</v>
      </c>
      <c r="O96" s="26">
        <v>0</v>
      </c>
      <c r="P96" s="24">
        <v>13767</v>
      </c>
      <c r="Q96" s="16">
        <v>7233</v>
      </c>
      <c r="R96" s="16">
        <v>6534</v>
      </c>
      <c r="S96" s="16">
        <v>851</v>
      </c>
      <c r="T96" s="16">
        <v>4338</v>
      </c>
      <c r="U96" s="16">
        <v>1702</v>
      </c>
      <c r="V96" s="26">
        <v>2420</v>
      </c>
    </row>
    <row r="97" spans="1:22" ht="15.75">
      <c r="A97" s="43" t="s">
        <v>116</v>
      </c>
      <c r="B97" s="34">
        <v>22493</v>
      </c>
      <c r="C97" s="17">
        <v>0</v>
      </c>
      <c r="D97" s="17">
        <v>22493</v>
      </c>
      <c r="E97" s="17">
        <v>0</v>
      </c>
      <c r="F97" s="17">
        <v>8330</v>
      </c>
      <c r="G97" s="17">
        <v>0</v>
      </c>
      <c r="H97" s="35">
        <v>8330</v>
      </c>
      <c r="I97" s="21">
        <v>-1406</v>
      </c>
      <c r="J97" s="13"/>
      <c r="K97" s="13">
        <v>-1406</v>
      </c>
      <c r="L97" s="16">
        <v>0</v>
      </c>
      <c r="M97" s="16">
        <f t="shared" si="1"/>
        <v>-520.74074074074076</v>
      </c>
      <c r="N97" s="16">
        <v>0</v>
      </c>
      <c r="O97" s="26">
        <v>-520.74074074074076</v>
      </c>
      <c r="P97" s="24">
        <v>21087</v>
      </c>
      <c r="Q97" s="16">
        <v>0</v>
      </c>
      <c r="R97" s="16">
        <v>21087</v>
      </c>
      <c r="S97" s="16">
        <v>0</v>
      </c>
      <c r="T97" s="16">
        <v>8330</v>
      </c>
      <c r="U97" s="16">
        <v>0</v>
      </c>
      <c r="V97" s="26">
        <v>7809.2592592592591</v>
      </c>
    </row>
    <row r="98" spans="1:22" ht="15.75">
      <c r="A98" s="43" t="s">
        <v>117</v>
      </c>
      <c r="B98" s="34">
        <v>18336</v>
      </c>
      <c r="C98" s="17">
        <v>9558</v>
      </c>
      <c r="D98" s="17">
        <v>8778</v>
      </c>
      <c r="E98" s="17">
        <v>1125</v>
      </c>
      <c r="F98" s="17">
        <v>5500</v>
      </c>
      <c r="G98" s="17">
        <v>2249</v>
      </c>
      <c r="H98" s="35">
        <v>3251</v>
      </c>
      <c r="I98" s="21">
        <v>-1146</v>
      </c>
      <c r="J98" s="13">
        <v>-1146</v>
      </c>
      <c r="K98" s="13"/>
      <c r="L98" s="16">
        <v>-134.8235294117647</v>
      </c>
      <c r="M98" s="16">
        <f t="shared" si="1"/>
        <v>-269.64705882352939</v>
      </c>
      <c r="N98" s="16">
        <v>-269.64705882352939</v>
      </c>
      <c r="O98" s="26">
        <v>0</v>
      </c>
      <c r="P98" s="24">
        <v>17190</v>
      </c>
      <c r="Q98" s="16">
        <v>8412</v>
      </c>
      <c r="R98" s="16">
        <v>8778</v>
      </c>
      <c r="S98" s="16">
        <v>990.17647058823536</v>
      </c>
      <c r="T98" s="16">
        <v>5500</v>
      </c>
      <c r="U98" s="16">
        <v>1979.3529411764707</v>
      </c>
      <c r="V98" s="26">
        <v>3251</v>
      </c>
    </row>
    <row r="99" spans="1:22" ht="15.75">
      <c r="A99" s="43" t="s">
        <v>118</v>
      </c>
      <c r="B99" s="34">
        <v>48001</v>
      </c>
      <c r="C99" s="17">
        <v>27776</v>
      </c>
      <c r="D99" s="17">
        <v>20225</v>
      </c>
      <c r="E99" s="17">
        <v>3268</v>
      </c>
      <c r="F99" s="17">
        <v>14027</v>
      </c>
      <c r="G99" s="17">
        <v>6536</v>
      </c>
      <c r="H99" s="35">
        <v>7491</v>
      </c>
      <c r="I99" s="21">
        <v>-3000</v>
      </c>
      <c r="J99" s="13">
        <v>-3000</v>
      </c>
      <c r="K99" s="13"/>
      <c r="L99" s="16">
        <v>-352.94117647058823</v>
      </c>
      <c r="M99" s="16">
        <f t="shared" si="1"/>
        <v>-705.88235294117646</v>
      </c>
      <c r="N99" s="16">
        <v>-705.88235294117646</v>
      </c>
      <c r="O99" s="26">
        <v>0</v>
      </c>
      <c r="P99" s="24">
        <v>45001</v>
      </c>
      <c r="Q99" s="16">
        <v>24776</v>
      </c>
      <c r="R99" s="16">
        <v>20225</v>
      </c>
      <c r="S99" s="16">
        <v>2915.0588235294117</v>
      </c>
      <c r="T99" s="16">
        <v>14027</v>
      </c>
      <c r="U99" s="16">
        <v>5830.1176470588234</v>
      </c>
      <c r="V99" s="26">
        <v>7491</v>
      </c>
    </row>
    <row r="100" spans="1:22" ht="15.75">
      <c r="A100" s="43" t="s">
        <v>119</v>
      </c>
      <c r="B100" s="34">
        <v>39200</v>
      </c>
      <c r="C100" s="17">
        <v>21864</v>
      </c>
      <c r="D100" s="17">
        <v>17336</v>
      </c>
      <c r="E100" s="17">
        <v>2572</v>
      </c>
      <c r="F100" s="17">
        <v>11565</v>
      </c>
      <c r="G100" s="17">
        <v>5144</v>
      </c>
      <c r="H100" s="35">
        <v>6421</v>
      </c>
      <c r="I100" s="21">
        <v>-2450</v>
      </c>
      <c r="J100" s="13">
        <v>-2450</v>
      </c>
      <c r="K100" s="13"/>
      <c r="L100" s="16">
        <v>-288.23529411764707</v>
      </c>
      <c r="M100" s="16">
        <f t="shared" si="1"/>
        <v>-576.47058823529414</v>
      </c>
      <c r="N100" s="16">
        <v>-576.47058823529414</v>
      </c>
      <c r="O100" s="26">
        <v>0</v>
      </c>
      <c r="P100" s="24">
        <v>36750</v>
      </c>
      <c r="Q100" s="16">
        <v>19414</v>
      </c>
      <c r="R100" s="16">
        <v>17336</v>
      </c>
      <c r="S100" s="16">
        <v>2283.7647058823532</v>
      </c>
      <c r="T100" s="16">
        <v>11565</v>
      </c>
      <c r="U100" s="16">
        <v>4567.5294117647063</v>
      </c>
      <c r="V100" s="26">
        <v>6421</v>
      </c>
    </row>
    <row r="101" spans="1:22" ht="15.75">
      <c r="A101" s="43" t="s">
        <v>120</v>
      </c>
      <c r="B101" s="34">
        <v>84197</v>
      </c>
      <c r="C101" s="17">
        <v>66074</v>
      </c>
      <c r="D101" s="17">
        <v>18123</v>
      </c>
      <c r="E101" s="17">
        <v>7773</v>
      </c>
      <c r="F101" s="17">
        <v>22259</v>
      </c>
      <c r="G101" s="17">
        <v>15547</v>
      </c>
      <c r="H101" s="35">
        <v>6712</v>
      </c>
      <c r="I101" s="21">
        <v>-5262</v>
      </c>
      <c r="J101" s="13">
        <v>-5262</v>
      </c>
      <c r="K101" s="13"/>
      <c r="L101" s="16">
        <v>-619.05882352941171</v>
      </c>
      <c r="M101" s="16">
        <f t="shared" si="1"/>
        <v>-1238.1176470588234</v>
      </c>
      <c r="N101" s="16">
        <v>-1238.1176470588234</v>
      </c>
      <c r="O101" s="26">
        <v>0</v>
      </c>
      <c r="P101" s="24">
        <v>78935</v>
      </c>
      <c r="Q101" s="16">
        <v>60812</v>
      </c>
      <c r="R101" s="16">
        <v>18123</v>
      </c>
      <c r="S101" s="16">
        <v>7153.9411764705883</v>
      </c>
      <c r="T101" s="16">
        <v>22259</v>
      </c>
      <c r="U101" s="16">
        <v>14308.882352941177</v>
      </c>
      <c r="V101" s="26">
        <v>6712</v>
      </c>
    </row>
    <row r="102" spans="1:22" ht="15.75">
      <c r="A102" s="43" t="s">
        <v>121</v>
      </c>
      <c r="B102" s="34">
        <v>3583</v>
      </c>
      <c r="C102" s="17">
        <v>3410</v>
      </c>
      <c r="D102" s="17">
        <v>173</v>
      </c>
      <c r="E102" s="17">
        <v>401</v>
      </c>
      <c r="F102" s="17">
        <v>866</v>
      </c>
      <c r="G102" s="17">
        <v>802</v>
      </c>
      <c r="H102" s="35">
        <v>64</v>
      </c>
      <c r="I102" s="21">
        <v>-224</v>
      </c>
      <c r="J102" s="13">
        <v>-224</v>
      </c>
      <c r="K102" s="13"/>
      <c r="L102" s="16">
        <v>-26.352941176470587</v>
      </c>
      <c r="M102" s="16">
        <f t="shared" si="1"/>
        <v>-52.705882352941174</v>
      </c>
      <c r="N102" s="16">
        <v>-52.705882352941174</v>
      </c>
      <c r="O102" s="26">
        <v>0</v>
      </c>
      <c r="P102" s="24">
        <v>3359</v>
      </c>
      <c r="Q102" s="16">
        <v>3186</v>
      </c>
      <c r="R102" s="16">
        <v>173</v>
      </c>
      <c r="S102" s="16">
        <v>374.64705882352939</v>
      </c>
      <c r="T102" s="16">
        <v>866</v>
      </c>
      <c r="U102" s="16">
        <v>749.29411764705878</v>
      </c>
      <c r="V102" s="26">
        <v>64</v>
      </c>
    </row>
    <row r="103" spans="1:22" ht="15.75">
      <c r="A103" s="43" t="s">
        <v>122</v>
      </c>
      <c r="B103" s="34">
        <v>3503</v>
      </c>
      <c r="C103" s="17">
        <v>0</v>
      </c>
      <c r="D103" s="17">
        <v>3503</v>
      </c>
      <c r="E103" s="17">
        <v>0</v>
      </c>
      <c r="F103" s="17">
        <v>1297</v>
      </c>
      <c r="G103" s="17">
        <v>0</v>
      </c>
      <c r="H103" s="35">
        <v>1297</v>
      </c>
      <c r="I103" s="21">
        <v>-219</v>
      </c>
      <c r="J103" s="13"/>
      <c r="K103" s="13">
        <v>-219</v>
      </c>
      <c r="L103" s="16">
        <v>0</v>
      </c>
      <c r="M103" s="16">
        <f t="shared" si="1"/>
        <v>-81.1111111111111</v>
      </c>
      <c r="N103" s="16">
        <v>0</v>
      </c>
      <c r="O103" s="26">
        <v>-81.1111111111111</v>
      </c>
      <c r="P103" s="24">
        <v>3284</v>
      </c>
      <c r="Q103" s="16">
        <v>0</v>
      </c>
      <c r="R103" s="16">
        <v>3284</v>
      </c>
      <c r="S103" s="16">
        <v>0</v>
      </c>
      <c r="T103" s="16">
        <v>1297</v>
      </c>
      <c r="U103" s="16">
        <v>0</v>
      </c>
      <c r="V103" s="26">
        <v>1215.8888888888889</v>
      </c>
    </row>
    <row r="104" spans="1:22" ht="15.75">
      <c r="A104" s="43" t="s">
        <v>123</v>
      </c>
      <c r="B104" s="34">
        <v>1955</v>
      </c>
      <c r="C104" s="17">
        <v>0</v>
      </c>
      <c r="D104" s="17">
        <v>1955</v>
      </c>
      <c r="E104" s="17">
        <v>0</v>
      </c>
      <c r="F104" s="17">
        <v>724</v>
      </c>
      <c r="G104" s="17">
        <v>0</v>
      </c>
      <c r="H104" s="35">
        <v>724</v>
      </c>
      <c r="I104" s="21">
        <v>-122</v>
      </c>
      <c r="J104" s="13"/>
      <c r="K104" s="13">
        <v>-122</v>
      </c>
      <c r="L104" s="16">
        <v>0</v>
      </c>
      <c r="M104" s="16">
        <f t="shared" si="1"/>
        <v>-45.185185185185183</v>
      </c>
      <c r="N104" s="16">
        <v>0</v>
      </c>
      <c r="O104" s="26">
        <v>-45.185185185185183</v>
      </c>
      <c r="P104" s="24">
        <v>1833</v>
      </c>
      <c r="Q104" s="16">
        <v>0</v>
      </c>
      <c r="R104" s="16">
        <v>1833</v>
      </c>
      <c r="S104" s="16">
        <v>0</v>
      </c>
      <c r="T104" s="16">
        <v>724</v>
      </c>
      <c r="U104" s="16">
        <v>0</v>
      </c>
      <c r="V104" s="26">
        <v>678.81481481481478</v>
      </c>
    </row>
    <row r="105" spans="1:22" ht="15.75">
      <c r="A105" s="47" t="s">
        <v>124</v>
      </c>
      <c r="B105" s="34">
        <v>11093</v>
      </c>
      <c r="C105" s="17">
        <v>10953</v>
      </c>
      <c r="D105" s="17">
        <v>140</v>
      </c>
      <c r="E105" s="17">
        <v>1289</v>
      </c>
      <c r="F105" s="17">
        <v>2629</v>
      </c>
      <c r="G105" s="17">
        <v>2577</v>
      </c>
      <c r="H105" s="35">
        <v>52</v>
      </c>
      <c r="I105" s="21">
        <v>-693</v>
      </c>
      <c r="J105" s="13">
        <v>-693</v>
      </c>
      <c r="K105" s="13"/>
      <c r="L105" s="16">
        <v>-81.529411764705884</v>
      </c>
      <c r="M105" s="16">
        <f t="shared" si="1"/>
        <v>-163.05882352941177</v>
      </c>
      <c r="N105" s="16">
        <v>-163.05882352941177</v>
      </c>
      <c r="O105" s="26">
        <v>0</v>
      </c>
      <c r="P105" s="24">
        <v>10400</v>
      </c>
      <c r="Q105" s="16">
        <v>10260</v>
      </c>
      <c r="R105" s="16">
        <v>140</v>
      </c>
      <c r="S105" s="16">
        <v>1207.4705882352941</v>
      </c>
      <c r="T105" s="16">
        <v>2629</v>
      </c>
      <c r="U105" s="16">
        <v>2413.9411764705883</v>
      </c>
      <c r="V105" s="26">
        <v>52</v>
      </c>
    </row>
    <row r="106" spans="1:22" ht="15.75">
      <c r="A106" s="43" t="s">
        <v>125</v>
      </c>
      <c r="B106" s="34">
        <v>29650</v>
      </c>
      <c r="C106" s="17">
        <v>8868</v>
      </c>
      <c r="D106" s="17">
        <v>20782</v>
      </c>
      <c r="E106" s="17">
        <v>1043</v>
      </c>
      <c r="F106" s="17">
        <v>9784</v>
      </c>
      <c r="G106" s="17">
        <v>2087</v>
      </c>
      <c r="H106" s="35">
        <v>7697</v>
      </c>
      <c r="I106" s="21">
        <v>-1853</v>
      </c>
      <c r="J106" s="13">
        <v>-1853</v>
      </c>
      <c r="K106" s="13"/>
      <c r="L106" s="16">
        <v>-218</v>
      </c>
      <c r="M106" s="16">
        <f t="shared" si="1"/>
        <v>-436</v>
      </c>
      <c r="N106" s="16">
        <v>-436</v>
      </c>
      <c r="O106" s="26">
        <v>0</v>
      </c>
      <c r="P106" s="24">
        <v>27797</v>
      </c>
      <c r="Q106" s="16">
        <v>7015</v>
      </c>
      <c r="R106" s="16">
        <v>20782</v>
      </c>
      <c r="S106" s="16">
        <v>825</v>
      </c>
      <c r="T106" s="16">
        <v>9784</v>
      </c>
      <c r="U106" s="16">
        <v>1651</v>
      </c>
      <c r="V106" s="26">
        <v>7697</v>
      </c>
    </row>
    <row r="107" spans="1:22" ht="15.75">
      <c r="A107" s="43" t="s">
        <v>126</v>
      </c>
      <c r="B107" s="34">
        <v>22236</v>
      </c>
      <c r="C107" s="17">
        <v>17789</v>
      </c>
      <c r="D107" s="17">
        <v>4447</v>
      </c>
      <c r="E107" s="17">
        <v>2093</v>
      </c>
      <c r="F107" s="17">
        <v>5833</v>
      </c>
      <c r="G107" s="17">
        <v>4186</v>
      </c>
      <c r="H107" s="35">
        <v>1647</v>
      </c>
      <c r="I107" s="21">
        <v>-1390</v>
      </c>
      <c r="J107" s="13">
        <v>-1390</v>
      </c>
      <c r="K107" s="13"/>
      <c r="L107" s="16">
        <v>-163.52941176470588</v>
      </c>
      <c r="M107" s="16">
        <f t="shared" si="1"/>
        <v>-327.05882352941177</v>
      </c>
      <c r="N107" s="16">
        <v>-327.05882352941177</v>
      </c>
      <c r="O107" s="26">
        <v>0</v>
      </c>
      <c r="P107" s="24">
        <v>20846</v>
      </c>
      <c r="Q107" s="16">
        <v>16399</v>
      </c>
      <c r="R107" s="16">
        <v>4447</v>
      </c>
      <c r="S107" s="16">
        <v>1929.4705882352941</v>
      </c>
      <c r="T107" s="16">
        <v>5833</v>
      </c>
      <c r="U107" s="16">
        <v>3858.9411764705883</v>
      </c>
      <c r="V107" s="26">
        <v>1647</v>
      </c>
    </row>
    <row r="108" spans="1:22" ht="15.75">
      <c r="A108" s="43" t="s">
        <v>127</v>
      </c>
      <c r="B108" s="34">
        <v>50000</v>
      </c>
      <c r="C108" s="17">
        <v>40000</v>
      </c>
      <c r="D108" s="17">
        <v>10000</v>
      </c>
      <c r="E108" s="17">
        <v>4706</v>
      </c>
      <c r="F108" s="17">
        <v>13116</v>
      </c>
      <c r="G108" s="17">
        <v>9412</v>
      </c>
      <c r="H108" s="35">
        <v>3704</v>
      </c>
      <c r="I108" s="21">
        <v>-3125</v>
      </c>
      <c r="J108" s="13">
        <v>-3125</v>
      </c>
      <c r="K108" s="13"/>
      <c r="L108" s="16">
        <v>-367.64705882352939</v>
      </c>
      <c r="M108" s="16">
        <f t="shared" si="1"/>
        <v>-735.29411764705878</v>
      </c>
      <c r="N108" s="16">
        <v>-735.29411764705878</v>
      </c>
      <c r="O108" s="26">
        <v>0</v>
      </c>
      <c r="P108" s="24">
        <v>46875</v>
      </c>
      <c r="Q108" s="16">
        <v>36875</v>
      </c>
      <c r="R108" s="16">
        <v>10000</v>
      </c>
      <c r="S108" s="16">
        <v>4338.3529411764703</v>
      </c>
      <c r="T108" s="16">
        <v>13116</v>
      </c>
      <c r="U108" s="16">
        <v>8676.7058823529405</v>
      </c>
      <c r="V108" s="26">
        <v>3704</v>
      </c>
    </row>
    <row r="109" spans="1:22" ht="15.75">
      <c r="A109" s="48" t="s">
        <v>128</v>
      </c>
      <c r="B109" s="34">
        <v>17394</v>
      </c>
      <c r="C109" s="17">
        <v>16470</v>
      </c>
      <c r="D109" s="17">
        <v>924</v>
      </c>
      <c r="E109" s="17">
        <v>1938</v>
      </c>
      <c r="F109" s="17">
        <v>4217</v>
      </c>
      <c r="G109" s="17">
        <v>3875</v>
      </c>
      <c r="H109" s="35">
        <v>342</v>
      </c>
      <c r="I109" s="21">
        <v>-1087</v>
      </c>
      <c r="J109" s="13">
        <v>-1087</v>
      </c>
      <c r="K109" s="13"/>
      <c r="L109" s="16">
        <v>-127.88235294117646</v>
      </c>
      <c r="M109" s="16">
        <f t="shared" si="1"/>
        <v>-255.76470588235293</v>
      </c>
      <c r="N109" s="16">
        <v>-255.76470588235293</v>
      </c>
      <c r="O109" s="26">
        <v>0</v>
      </c>
      <c r="P109" s="24">
        <v>16307</v>
      </c>
      <c r="Q109" s="16">
        <v>15383</v>
      </c>
      <c r="R109" s="16">
        <v>924</v>
      </c>
      <c r="S109" s="16">
        <v>1810.1176470588234</v>
      </c>
      <c r="T109" s="16">
        <v>4217</v>
      </c>
      <c r="U109" s="16">
        <v>3619.2352941176468</v>
      </c>
      <c r="V109" s="26">
        <v>342</v>
      </c>
    </row>
    <row r="110" spans="1:22" ht="15.75">
      <c r="A110" s="47" t="s">
        <v>129</v>
      </c>
      <c r="B110" s="34">
        <v>39875</v>
      </c>
      <c r="C110" s="17">
        <v>31900</v>
      </c>
      <c r="D110" s="17">
        <v>7975</v>
      </c>
      <c r="E110" s="17">
        <v>3753</v>
      </c>
      <c r="F110" s="17">
        <v>10460</v>
      </c>
      <c r="G110" s="17">
        <v>7506</v>
      </c>
      <c r="H110" s="35">
        <v>2954</v>
      </c>
      <c r="I110" s="21">
        <v>-2492</v>
      </c>
      <c r="J110" s="13">
        <v>-2492</v>
      </c>
      <c r="K110" s="13"/>
      <c r="L110" s="16">
        <v>-293.1764705882353</v>
      </c>
      <c r="M110" s="16">
        <f t="shared" si="1"/>
        <v>-586.35294117647061</v>
      </c>
      <c r="N110" s="16">
        <v>-586.35294117647061</v>
      </c>
      <c r="O110" s="26">
        <v>0</v>
      </c>
      <c r="P110" s="24">
        <v>37383</v>
      </c>
      <c r="Q110" s="16">
        <v>29408</v>
      </c>
      <c r="R110" s="16">
        <v>7975</v>
      </c>
      <c r="S110" s="16">
        <v>3459.8235294117649</v>
      </c>
      <c r="T110" s="16">
        <v>10460</v>
      </c>
      <c r="U110" s="16">
        <v>6919.6470588235297</v>
      </c>
      <c r="V110" s="26">
        <v>2954</v>
      </c>
    </row>
    <row r="111" spans="1:22" ht="15.75">
      <c r="A111" s="47" t="s">
        <v>130</v>
      </c>
      <c r="B111" s="34">
        <v>33675</v>
      </c>
      <c r="C111" s="17">
        <v>26940</v>
      </c>
      <c r="D111" s="17">
        <v>6735</v>
      </c>
      <c r="E111" s="17">
        <v>3169</v>
      </c>
      <c r="F111" s="17">
        <v>8833</v>
      </c>
      <c r="G111" s="17">
        <v>6339</v>
      </c>
      <c r="H111" s="35">
        <v>2494</v>
      </c>
      <c r="I111" s="21">
        <v>-2105</v>
      </c>
      <c r="J111" s="13">
        <v>-2105</v>
      </c>
      <c r="K111" s="13"/>
      <c r="L111" s="16">
        <v>-247.64705882352942</v>
      </c>
      <c r="M111" s="16">
        <f t="shared" si="1"/>
        <v>-495.29411764705884</v>
      </c>
      <c r="N111" s="16">
        <v>-495.29411764705884</v>
      </c>
      <c r="O111" s="26">
        <v>0</v>
      </c>
      <c r="P111" s="24">
        <v>31570</v>
      </c>
      <c r="Q111" s="16">
        <v>24835</v>
      </c>
      <c r="R111" s="16">
        <v>6735</v>
      </c>
      <c r="S111" s="16">
        <v>2921.3529411764707</v>
      </c>
      <c r="T111" s="16">
        <v>8833</v>
      </c>
      <c r="U111" s="16">
        <v>5843.7058823529414</v>
      </c>
      <c r="V111" s="26">
        <v>2494</v>
      </c>
    </row>
    <row r="112" spans="1:22" ht="15.75">
      <c r="A112" s="47" t="s">
        <v>131</v>
      </c>
      <c r="B112" s="34">
        <v>40941</v>
      </c>
      <c r="C112" s="17">
        <v>35280</v>
      </c>
      <c r="D112" s="17">
        <v>5661</v>
      </c>
      <c r="E112" s="17">
        <v>4151</v>
      </c>
      <c r="F112" s="17">
        <v>10398</v>
      </c>
      <c r="G112" s="17">
        <v>8301</v>
      </c>
      <c r="H112" s="35">
        <v>2097</v>
      </c>
      <c r="I112" s="21">
        <v>-2559</v>
      </c>
      <c r="J112" s="13">
        <v>-2559</v>
      </c>
      <c r="K112" s="13"/>
      <c r="L112" s="16">
        <v>-301.05882352941177</v>
      </c>
      <c r="M112" s="16">
        <f t="shared" si="1"/>
        <v>-602.11764705882354</v>
      </c>
      <c r="N112" s="16">
        <v>-602.11764705882354</v>
      </c>
      <c r="O112" s="26">
        <v>0</v>
      </c>
      <c r="P112" s="24">
        <v>38382</v>
      </c>
      <c r="Q112" s="16">
        <v>32721</v>
      </c>
      <c r="R112" s="16">
        <v>5661</v>
      </c>
      <c r="S112" s="16">
        <v>3849.9411764705883</v>
      </c>
      <c r="T112" s="16">
        <v>10398</v>
      </c>
      <c r="U112" s="16">
        <v>7698.8823529411766</v>
      </c>
      <c r="V112" s="26">
        <v>2097</v>
      </c>
    </row>
    <row r="113" spans="1:22" ht="15.75">
      <c r="A113" s="49" t="s">
        <v>132</v>
      </c>
      <c r="B113" s="34">
        <v>28800</v>
      </c>
      <c r="C113" s="17">
        <v>23040</v>
      </c>
      <c r="D113" s="17">
        <v>5760</v>
      </c>
      <c r="E113" s="17">
        <v>2711</v>
      </c>
      <c r="F113" s="17">
        <v>7554</v>
      </c>
      <c r="G113" s="17">
        <v>5421</v>
      </c>
      <c r="H113" s="35">
        <v>2133</v>
      </c>
      <c r="I113" s="21">
        <v>-1800</v>
      </c>
      <c r="J113" s="13">
        <v>-1800</v>
      </c>
      <c r="K113" s="13"/>
      <c r="L113" s="16">
        <v>-211.76470588235293</v>
      </c>
      <c r="M113" s="16">
        <f t="shared" si="1"/>
        <v>-423.52941176470586</v>
      </c>
      <c r="N113" s="16">
        <v>-423.52941176470586</v>
      </c>
      <c r="O113" s="26">
        <v>0</v>
      </c>
      <c r="P113" s="24">
        <v>27000</v>
      </c>
      <c r="Q113" s="16">
        <v>21240</v>
      </c>
      <c r="R113" s="16">
        <v>5760</v>
      </c>
      <c r="S113" s="16">
        <v>2499.2352941176468</v>
      </c>
      <c r="T113" s="16">
        <v>7554</v>
      </c>
      <c r="U113" s="16">
        <v>4997.4705882352937</v>
      </c>
      <c r="V113" s="26">
        <v>2133</v>
      </c>
    </row>
    <row r="114" spans="1:22" ht="16.5" thickBot="1">
      <c r="A114" s="50" t="s">
        <v>16</v>
      </c>
      <c r="B114" s="36">
        <v>9998352</v>
      </c>
      <c r="C114" s="30">
        <v>8296607</v>
      </c>
      <c r="D114" s="30">
        <v>1701745</v>
      </c>
      <c r="E114" s="30">
        <v>976073.5882352941</v>
      </c>
      <c r="F114" s="30">
        <v>2582426</v>
      </c>
      <c r="G114" s="30">
        <v>1952148</v>
      </c>
      <c r="H114" s="37">
        <v>630278.22222222225</v>
      </c>
      <c r="I114" s="29">
        <v>-624897</v>
      </c>
      <c r="J114" s="30">
        <v>-606035</v>
      </c>
      <c r="K114" s="31">
        <v>-18862</v>
      </c>
      <c r="L114" s="31">
        <v>-71298.23529411765</v>
      </c>
      <c r="M114" s="361">
        <f t="shared" si="1"/>
        <v>-149582.39651416123</v>
      </c>
      <c r="N114" s="31">
        <v>-142596.4705882353</v>
      </c>
      <c r="O114" s="38">
        <v>-6985.9259259259261</v>
      </c>
      <c r="P114" s="36">
        <v>9373455</v>
      </c>
      <c r="Q114" s="30">
        <v>7690572</v>
      </c>
      <c r="R114" s="30">
        <v>1682883</v>
      </c>
      <c r="S114" s="30">
        <v>904775.35294117697</v>
      </c>
      <c r="T114" s="30">
        <v>2582426</v>
      </c>
      <c r="U114" s="30">
        <v>1809551.5294117657</v>
      </c>
      <c r="V114" s="38">
        <v>623292.29629629629</v>
      </c>
    </row>
    <row r="115" spans="1:22" ht="15.75">
      <c r="A115" s="39"/>
      <c r="B115" s="40"/>
      <c r="C115" s="40"/>
      <c r="D115" s="40"/>
      <c r="E115" s="40"/>
      <c r="F115" s="40"/>
      <c r="G115" s="40"/>
      <c r="H115" s="40"/>
      <c r="I115" s="41"/>
      <c r="J115" s="41"/>
      <c r="K115" s="41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</row>
    <row r="116" spans="1:22" ht="15.75">
      <c r="A116" s="39" t="s">
        <v>133</v>
      </c>
      <c r="B116" s="40">
        <v>833196</v>
      </c>
      <c r="C116" s="40"/>
      <c r="D116" s="40"/>
      <c r="E116" s="40"/>
      <c r="F116" s="40"/>
      <c r="G116" s="40"/>
      <c r="H116" s="40"/>
      <c r="I116" s="14"/>
      <c r="J116" s="14"/>
      <c r="K116" s="14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 ht="15.75">
      <c r="A117" s="39" t="s">
        <v>134</v>
      </c>
      <c r="B117" s="40">
        <v>624897</v>
      </c>
      <c r="C117" s="40"/>
      <c r="D117" s="40"/>
      <c r="E117" s="40"/>
      <c r="F117" s="40"/>
      <c r="G117" s="40"/>
      <c r="H117" s="40"/>
      <c r="I117" s="14"/>
      <c r="J117" s="14"/>
      <c r="K117" s="14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</sheetData>
  <mergeCells count="15">
    <mergeCell ref="F4:H5"/>
    <mergeCell ref="F1:H1"/>
    <mergeCell ref="A2:H2"/>
    <mergeCell ref="I4:K5"/>
    <mergeCell ref="B3:H3"/>
    <mergeCell ref="B4:D5"/>
    <mergeCell ref="E4:E6"/>
    <mergeCell ref="A3:A6"/>
    <mergeCell ref="L4:L6"/>
    <mergeCell ref="M4:O5"/>
    <mergeCell ref="I3:O3"/>
    <mergeCell ref="P3:V3"/>
    <mergeCell ref="P4:R5"/>
    <mergeCell ref="S4:S6"/>
    <mergeCell ref="T4:V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15"/>
  <sheetViews>
    <sheetView view="pageBreakPreview" zoomScaleNormal="100" zoomScaleSheetLayoutView="100" workbookViewId="0">
      <selection activeCell="G3" sqref="G3:J3"/>
    </sheetView>
  </sheetViews>
  <sheetFormatPr defaultRowHeight="15"/>
  <cols>
    <col min="1" max="1" width="6.140625" bestFit="1" customWidth="1"/>
    <col min="2" max="2" width="29.28515625" customWidth="1"/>
    <col min="6" max="6" width="10.85546875" style="56" customWidth="1"/>
    <col min="10" max="10" width="11.28515625" style="56" bestFit="1" customWidth="1"/>
    <col min="14" max="14" width="11.7109375" bestFit="1" customWidth="1"/>
  </cols>
  <sheetData>
    <row r="1" spans="1:18" ht="16.5">
      <c r="A1" s="555" t="s">
        <v>135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</row>
    <row r="3" spans="1:18" ht="15" customHeight="1">
      <c r="A3" s="558" t="s">
        <v>2</v>
      </c>
      <c r="B3" s="556" t="s">
        <v>3</v>
      </c>
      <c r="C3" s="560" t="s">
        <v>425</v>
      </c>
      <c r="D3" s="561"/>
      <c r="E3" s="561"/>
      <c r="F3" s="562"/>
      <c r="G3" s="560" t="s">
        <v>136</v>
      </c>
      <c r="H3" s="561"/>
      <c r="I3" s="561"/>
      <c r="J3" s="562"/>
      <c r="K3" s="563" t="s">
        <v>137</v>
      </c>
      <c r="L3" s="563"/>
      <c r="M3" s="563"/>
      <c r="N3" s="563"/>
    </row>
    <row r="4" spans="1:18">
      <c r="A4" s="559"/>
      <c r="B4" s="557"/>
      <c r="C4" s="58" t="s">
        <v>24</v>
      </c>
      <c r="D4" s="62" t="s">
        <v>138</v>
      </c>
      <c r="E4" s="63" t="s">
        <v>139</v>
      </c>
      <c r="F4" s="63" t="s">
        <v>424</v>
      </c>
      <c r="G4" s="58" t="s">
        <v>24</v>
      </c>
      <c r="H4" s="61" t="s">
        <v>138</v>
      </c>
      <c r="I4" s="64" t="s">
        <v>139</v>
      </c>
      <c r="J4" s="71" t="s">
        <v>424</v>
      </c>
      <c r="K4" s="58" t="s">
        <v>24</v>
      </c>
      <c r="L4" s="61" t="s">
        <v>138</v>
      </c>
      <c r="M4" s="64" t="s">
        <v>139</v>
      </c>
      <c r="N4" s="63" t="s">
        <v>424</v>
      </c>
    </row>
    <row r="5" spans="1:18">
      <c r="A5" s="72">
        <v>1</v>
      </c>
      <c r="B5" s="57" t="s">
        <v>30</v>
      </c>
      <c r="C5" s="59">
        <v>70872</v>
      </c>
      <c r="D5" s="65">
        <v>63196</v>
      </c>
      <c r="E5" s="71">
        <v>7676</v>
      </c>
      <c r="F5" s="71">
        <v>31598</v>
      </c>
      <c r="G5" s="71">
        <f>H5+I5</f>
        <v>-4430</v>
      </c>
      <c r="H5" s="71">
        <v>-3950</v>
      </c>
      <c r="I5" s="71">
        <v>-480</v>
      </c>
      <c r="J5" s="193">
        <v>-1975</v>
      </c>
      <c r="K5" s="71">
        <v>66442</v>
      </c>
      <c r="L5" s="71">
        <v>58766</v>
      </c>
      <c r="M5" s="71">
        <v>7676</v>
      </c>
      <c r="N5" s="71">
        <f>F5+J5</f>
        <v>29623</v>
      </c>
      <c r="Q5">
        <f>D5/F5</f>
        <v>2</v>
      </c>
      <c r="R5">
        <f>L5/N5</f>
        <v>1.9837963744387808</v>
      </c>
    </row>
    <row r="6" spans="1:18">
      <c r="A6" s="72">
        <v>2</v>
      </c>
      <c r="B6" s="57" t="s">
        <v>11</v>
      </c>
      <c r="C6" s="59">
        <v>45627</v>
      </c>
      <c r="D6" s="65">
        <v>5386</v>
      </c>
      <c r="E6" s="71">
        <v>40241</v>
      </c>
      <c r="F6" s="71">
        <v>2693</v>
      </c>
      <c r="G6" s="71">
        <f t="shared" ref="G6:G9" si="0">H6+I6</f>
        <v>-2851</v>
      </c>
      <c r="H6" s="71">
        <v>-336</v>
      </c>
      <c r="I6" s="71">
        <v>-2515</v>
      </c>
      <c r="J6" s="71">
        <v>-168</v>
      </c>
      <c r="K6" s="71">
        <v>42776</v>
      </c>
      <c r="L6" s="71">
        <v>2535</v>
      </c>
      <c r="M6" s="71">
        <v>40241</v>
      </c>
      <c r="N6" s="71">
        <f t="shared" ref="N6:N9" si="1">F6+J6</f>
        <v>2525</v>
      </c>
      <c r="Q6" s="56">
        <f t="shared" ref="Q6:Q10" si="2">D6/F6</f>
        <v>2</v>
      </c>
      <c r="R6" s="56">
        <f t="shared" ref="R6:R10" si="3">L6/N6</f>
        <v>1.003960396039604</v>
      </c>
    </row>
    <row r="7" spans="1:18" ht="45">
      <c r="A7" s="72">
        <v>3</v>
      </c>
      <c r="B7" s="57" t="s">
        <v>140</v>
      </c>
      <c r="C7" s="59">
        <v>10000</v>
      </c>
      <c r="D7" s="65">
        <v>10000</v>
      </c>
      <c r="E7" s="71"/>
      <c r="F7" s="71">
        <v>5000</v>
      </c>
      <c r="G7" s="71">
        <f t="shared" si="0"/>
        <v>-625</v>
      </c>
      <c r="H7" s="71">
        <v>-625</v>
      </c>
      <c r="I7" s="71">
        <v>0</v>
      </c>
      <c r="J7" s="71">
        <v>-313</v>
      </c>
      <c r="K7" s="71">
        <v>9375</v>
      </c>
      <c r="L7" s="71">
        <v>9375</v>
      </c>
      <c r="M7" s="71">
        <v>0</v>
      </c>
      <c r="N7" s="71">
        <f t="shared" si="1"/>
        <v>4687</v>
      </c>
      <c r="Q7" s="56">
        <f t="shared" si="2"/>
        <v>2</v>
      </c>
      <c r="R7" s="56">
        <f t="shared" si="3"/>
        <v>2.0002133560913165</v>
      </c>
    </row>
    <row r="8" spans="1:18" ht="30">
      <c r="A8" s="72">
        <v>4</v>
      </c>
      <c r="B8" s="57" t="s">
        <v>141</v>
      </c>
      <c r="C8" s="59">
        <v>10000</v>
      </c>
      <c r="D8" s="65">
        <v>10000</v>
      </c>
      <c r="E8" s="71"/>
      <c r="F8" s="71">
        <v>3357</v>
      </c>
      <c r="G8" s="71">
        <f t="shared" si="0"/>
        <v>-625</v>
      </c>
      <c r="H8" s="71">
        <v>-625</v>
      </c>
      <c r="I8" s="71">
        <v>0</v>
      </c>
      <c r="J8" s="71">
        <f>H8/Q8</f>
        <v>-209.8125</v>
      </c>
      <c r="K8" s="71">
        <v>9375</v>
      </c>
      <c r="L8" s="71">
        <v>9375</v>
      </c>
      <c r="M8" s="71">
        <v>0</v>
      </c>
      <c r="N8" s="71">
        <f>F8+J8</f>
        <v>3147.1875</v>
      </c>
      <c r="Q8" s="56">
        <f t="shared" si="2"/>
        <v>2.9788501638367588</v>
      </c>
      <c r="R8" s="56">
        <f t="shared" si="3"/>
        <v>2.9788501638367588</v>
      </c>
    </row>
    <row r="9" spans="1:18">
      <c r="A9" s="72">
        <v>5</v>
      </c>
      <c r="B9" s="57" t="s">
        <v>142</v>
      </c>
      <c r="C9" s="59">
        <v>60000</v>
      </c>
      <c r="D9" s="65">
        <v>60000</v>
      </c>
      <c r="E9" s="71"/>
      <c r="F9" s="71">
        <v>30000</v>
      </c>
      <c r="G9" s="71">
        <f t="shared" si="0"/>
        <v>-3750</v>
      </c>
      <c r="H9" s="71">
        <v>-3750</v>
      </c>
      <c r="I9" s="71">
        <v>0</v>
      </c>
      <c r="J9" s="71">
        <v>-1875</v>
      </c>
      <c r="K9" s="71">
        <v>56250</v>
      </c>
      <c r="L9" s="71">
        <v>56250</v>
      </c>
      <c r="M9" s="71">
        <v>0</v>
      </c>
      <c r="N9" s="71">
        <f t="shared" si="1"/>
        <v>28125</v>
      </c>
      <c r="Q9" s="56">
        <f t="shared" si="2"/>
        <v>2</v>
      </c>
      <c r="R9" s="56">
        <f t="shared" si="3"/>
        <v>2</v>
      </c>
    </row>
    <row r="10" spans="1:18">
      <c r="A10" s="73"/>
      <c r="B10" s="67" t="s">
        <v>16</v>
      </c>
      <c r="C10" s="68">
        <v>196499</v>
      </c>
      <c r="D10" s="69">
        <v>148582</v>
      </c>
      <c r="E10" s="69">
        <v>47917</v>
      </c>
      <c r="F10" s="69">
        <f>F5+F6+F7+F8+F9</f>
        <v>72648</v>
      </c>
      <c r="G10" s="70">
        <f>G5+G6+G7+G8+G9</f>
        <v>-12281</v>
      </c>
      <c r="H10" s="70">
        <f>H5+H6+H7+H8+H9</f>
        <v>-9286</v>
      </c>
      <c r="I10" s="70">
        <f t="shared" ref="I10:N10" si="4">I5+I6+I7+I8+I9</f>
        <v>-2995</v>
      </c>
      <c r="J10" s="70">
        <f t="shared" si="4"/>
        <v>-4540.8125</v>
      </c>
      <c r="K10" s="70">
        <f t="shared" si="4"/>
        <v>184218</v>
      </c>
      <c r="L10" s="70">
        <f t="shared" si="4"/>
        <v>136301</v>
      </c>
      <c r="M10" s="70">
        <f t="shared" si="4"/>
        <v>47917</v>
      </c>
      <c r="N10" s="70">
        <f t="shared" si="4"/>
        <v>68107.1875</v>
      </c>
      <c r="Q10" s="56">
        <f t="shared" si="2"/>
        <v>2.0452318026649046</v>
      </c>
      <c r="R10" s="56">
        <f t="shared" si="3"/>
        <v>2.001271892191995</v>
      </c>
    </row>
    <row r="12" spans="1:18">
      <c r="A12" s="56"/>
      <c r="B12" s="60" t="s">
        <v>143</v>
      </c>
      <c r="C12" s="66">
        <v>16374.916666666666</v>
      </c>
      <c r="D12" s="56"/>
      <c r="E12" s="56"/>
      <c r="G12" s="56"/>
      <c r="H12" s="56"/>
      <c r="I12" s="56"/>
      <c r="K12" s="56"/>
      <c r="L12" s="56"/>
      <c r="M12" s="56"/>
    </row>
    <row r="13" spans="1:18">
      <c r="A13" s="56"/>
      <c r="B13" s="60" t="s">
        <v>515</v>
      </c>
      <c r="C13" s="66">
        <v>12281.1875</v>
      </c>
      <c r="D13" s="56"/>
      <c r="E13" s="56"/>
      <c r="G13" s="56"/>
      <c r="H13" s="56"/>
      <c r="I13" s="56"/>
      <c r="K13" s="56"/>
      <c r="L13" s="56"/>
      <c r="M13" s="56"/>
    </row>
    <row r="14" spans="1:18">
      <c r="B14" s="60" t="s">
        <v>516</v>
      </c>
    </row>
    <row r="15" spans="1:18">
      <c r="H15">
        <v>2851</v>
      </c>
    </row>
  </sheetData>
  <mergeCells count="6">
    <mergeCell ref="A1:N1"/>
    <mergeCell ref="B3:B4"/>
    <mergeCell ref="A3:A4"/>
    <mergeCell ref="C3:F3"/>
    <mergeCell ref="G3:J3"/>
    <mergeCell ref="K3:N3"/>
  </mergeCells>
  <pageMargins left="0.7" right="0.7" top="0.75" bottom="0.75" header="0.3" footer="0.3"/>
  <pageSetup paperSize="9" scale="86" orientation="landscape" r:id="rId1"/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2:F24"/>
  <sheetViews>
    <sheetView workbookViewId="0">
      <selection activeCell="L11" sqref="L11"/>
    </sheetView>
  </sheetViews>
  <sheetFormatPr defaultRowHeight="15"/>
  <cols>
    <col min="2" max="2" width="40.7109375" customWidth="1"/>
  </cols>
  <sheetData>
    <row r="2" spans="1:5" ht="15.75">
      <c r="A2" s="564" t="s">
        <v>339</v>
      </c>
      <c r="B2" s="564"/>
      <c r="C2" s="564"/>
      <c r="D2" s="564"/>
      <c r="E2" s="564"/>
    </row>
    <row r="4" spans="1:5" ht="25.5">
      <c r="A4" s="148" t="s">
        <v>2</v>
      </c>
      <c r="B4" s="148" t="s">
        <v>3</v>
      </c>
      <c r="C4" s="147" t="s">
        <v>340</v>
      </c>
      <c r="D4" s="147" t="s">
        <v>341</v>
      </c>
      <c r="E4" s="148" t="s">
        <v>342</v>
      </c>
    </row>
    <row r="5" spans="1:5">
      <c r="A5" s="158">
        <v>1</v>
      </c>
      <c r="B5" s="160" t="s">
        <v>11</v>
      </c>
      <c r="C5" s="159">
        <v>4205</v>
      </c>
      <c r="D5" s="149">
        <v>-350</v>
      </c>
      <c r="E5" s="149">
        <v>3855</v>
      </c>
    </row>
    <row r="6" spans="1:5">
      <c r="A6" s="145">
        <v>2</v>
      </c>
      <c r="B6" s="161" t="s">
        <v>13</v>
      </c>
      <c r="C6" s="151">
        <v>4700</v>
      </c>
      <c r="D6" s="149">
        <v>0</v>
      </c>
      <c r="E6" s="149">
        <v>4700</v>
      </c>
    </row>
    <row r="7" spans="1:5">
      <c r="A7" s="150" t="s">
        <v>10</v>
      </c>
      <c r="B7" s="162" t="s">
        <v>171</v>
      </c>
      <c r="C7" s="152">
        <v>1100</v>
      </c>
      <c r="D7" s="149">
        <v>-92</v>
      </c>
      <c r="E7" s="149">
        <v>1008</v>
      </c>
    </row>
    <row r="8" spans="1:5">
      <c r="A8" s="145">
        <v>3</v>
      </c>
      <c r="B8" s="163" t="s">
        <v>34</v>
      </c>
      <c r="C8" s="152">
        <v>2600</v>
      </c>
      <c r="D8" s="149">
        <v>-217</v>
      </c>
      <c r="E8" s="149">
        <v>2383</v>
      </c>
    </row>
    <row r="9" spans="1:5">
      <c r="A9" s="145">
        <v>4</v>
      </c>
      <c r="B9" s="163" t="s">
        <v>35</v>
      </c>
      <c r="C9" s="152">
        <v>1500</v>
      </c>
      <c r="D9" s="149">
        <v>-125</v>
      </c>
      <c r="E9" s="149">
        <v>1375</v>
      </c>
    </row>
    <row r="10" spans="1:5" ht="25.5">
      <c r="A10" s="150" t="s">
        <v>12</v>
      </c>
      <c r="B10" s="164" t="s">
        <v>343</v>
      </c>
      <c r="C10" s="152">
        <v>6300</v>
      </c>
      <c r="D10" s="149">
        <v>-525</v>
      </c>
      <c r="E10" s="149">
        <v>5775</v>
      </c>
    </row>
    <row r="11" spans="1:5" ht="25.5">
      <c r="A11" s="145">
        <v>5</v>
      </c>
      <c r="B11" s="165" t="s">
        <v>344</v>
      </c>
      <c r="C11" s="152">
        <v>7300</v>
      </c>
      <c r="D11" s="149">
        <v>-608</v>
      </c>
      <c r="E11" s="149">
        <v>6692</v>
      </c>
    </row>
    <row r="12" spans="1:5" ht="25.5">
      <c r="A12" s="145">
        <v>6</v>
      </c>
      <c r="B12" s="166" t="s">
        <v>15</v>
      </c>
      <c r="C12" s="153">
        <v>5500</v>
      </c>
      <c r="D12" s="149">
        <v>-458</v>
      </c>
      <c r="E12" s="149">
        <v>5042</v>
      </c>
    </row>
    <row r="13" spans="1:5" ht="25.5">
      <c r="A13" s="150" t="s">
        <v>14</v>
      </c>
      <c r="B13" s="166" t="s">
        <v>140</v>
      </c>
      <c r="C13" s="153">
        <v>10860</v>
      </c>
      <c r="D13" s="149">
        <v>-905</v>
      </c>
      <c r="E13" s="149">
        <v>9955</v>
      </c>
    </row>
    <row r="14" spans="1:5" ht="25.5">
      <c r="A14" s="145">
        <v>7</v>
      </c>
      <c r="B14" s="167" t="s">
        <v>345</v>
      </c>
      <c r="C14" s="152">
        <v>4200</v>
      </c>
      <c r="D14" s="149">
        <v>-350</v>
      </c>
      <c r="E14" s="149">
        <v>3850</v>
      </c>
    </row>
    <row r="15" spans="1:5">
      <c r="A15" s="145">
        <v>8</v>
      </c>
      <c r="B15" s="168" t="s">
        <v>59</v>
      </c>
      <c r="C15" s="152">
        <v>5508</v>
      </c>
      <c r="D15" s="149">
        <v>-459</v>
      </c>
      <c r="E15" s="149">
        <v>5049</v>
      </c>
    </row>
    <row r="16" spans="1:5">
      <c r="A16" s="150" t="s">
        <v>346</v>
      </c>
      <c r="B16" s="169" t="s">
        <v>62</v>
      </c>
      <c r="C16" s="154">
        <v>7000</v>
      </c>
      <c r="D16" s="149">
        <v>-583</v>
      </c>
      <c r="E16" s="149">
        <v>6417</v>
      </c>
    </row>
    <row r="17" spans="1:6">
      <c r="A17" s="145">
        <v>9</v>
      </c>
      <c r="B17" s="169" t="s">
        <v>347</v>
      </c>
      <c r="C17" s="154">
        <v>12000</v>
      </c>
      <c r="D17" s="149">
        <v>-1000</v>
      </c>
      <c r="E17" s="149">
        <v>11000</v>
      </c>
      <c r="F17" s="143"/>
    </row>
    <row r="18" spans="1:6">
      <c r="A18" s="145">
        <v>10</v>
      </c>
      <c r="B18" s="169" t="s">
        <v>348</v>
      </c>
      <c r="C18" s="154">
        <v>13000</v>
      </c>
      <c r="D18" s="149">
        <v>-1083</v>
      </c>
      <c r="E18" s="149">
        <v>11917</v>
      </c>
      <c r="F18" s="143"/>
    </row>
    <row r="19" spans="1:6">
      <c r="A19" s="150" t="s">
        <v>349</v>
      </c>
      <c r="B19" s="169" t="s">
        <v>68</v>
      </c>
      <c r="C19" s="154">
        <v>5500</v>
      </c>
      <c r="D19" s="149">
        <v>-458</v>
      </c>
      <c r="E19" s="149">
        <v>5042</v>
      </c>
      <c r="F19" s="143"/>
    </row>
    <row r="20" spans="1:6">
      <c r="A20" s="145">
        <v>11</v>
      </c>
      <c r="B20" s="170" t="s">
        <v>350</v>
      </c>
      <c r="C20" s="155">
        <v>8520</v>
      </c>
      <c r="D20" s="149">
        <v>-710</v>
      </c>
      <c r="E20" s="149">
        <v>7810</v>
      </c>
      <c r="F20" s="143"/>
    </row>
    <row r="21" spans="1:6">
      <c r="A21" s="145">
        <v>12</v>
      </c>
      <c r="B21" s="171" t="s">
        <v>114</v>
      </c>
      <c r="C21" s="156">
        <v>2000</v>
      </c>
      <c r="D21" s="149">
        <v>-167</v>
      </c>
      <c r="E21" s="149">
        <v>1833</v>
      </c>
      <c r="F21" s="143"/>
    </row>
    <row r="22" spans="1:6">
      <c r="A22" s="150" t="s">
        <v>351</v>
      </c>
      <c r="B22" s="172" t="s">
        <v>352</v>
      </c>
      <c r="C22" s="157">
        <v>650</v>
      </c>
      <c r="D22" s="149">
        <v>-54</v>
      </c>
      <c r="E22" s="149">
        <v>596</v>
      </c>
      <c r="F22" s="143"/>
    </row>
    <row r="23" spans="1:6">
      <c r="A23" s="173"/>
      <c r="B23" s="174" t="s">
        <v>24</v>
      </c>
      <c r="C23" s="175">
        <v>102443</v>
      </c>
      <c r="D23" s="175">
        <v>-8144</v>
      </c>
      <c r="E23" s="175">
        <v>94299</v>
      </c>
      <c r="F23" s="146"/>
    </row>
    <row r="24" spans="1:6">
      <c r="A24" s="143"/>
      <c r="B24" s="143"/>
      <c r="C24" s="143"/>
      <c r="D24" s="143"/>
      <c r="E24" s="143"/>
      <c r="F24" s="144">
        <v>94299</v>
      </c>
    </row>
  </sheetData>
  <mergeCells count="1">
    <mergeCell ref="A2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6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9" sqref="I9"/>
    </sheetView>
  </sheetViews>
  <sheetFormatPr defaultRowHeight="15"/>
  <cols>
    <col min="1" max="1" width="6.140625" bestFit="1" customWidth="1"/>
    <col min="2" max="2" width="53.28515625" customWidth="1"/>
  </cols>
  <sheetData>
    <row r="1" spans="1:8" ht="16.5">
      <c r="A1" s="568" t="s">
        <v>353</v>
      </c>
      <c r="B1" s="568"/>
      <c r="C1" s="568"/>
      <c r="D1" s="568"/>
      <c r="E1" s="568"/>
      <c r="F1" s="176"/>
      <c r="G1" s="176"/>
      <c r="H1" s="176"/>
    </row>
    <row r="3" spans="1:8">
      <c r="A3" s="567" t="s">
        <v>2</v>
      </c>
      <c r="B3" s="566" t="s">
        <v>3</v>
      </c>
      <c r="C3" s="565" t="s">
        <v>354</v>
      </c>
      <c r="D3" s="565"/>
      <c r="E3" s="565"/>
      <c r="F3" s="176"/>
      <c r="G3" s="176"/>
      <c r="H3" s="176"/>
    </row>
    <row r="4" spans="1:8" ht="45">
      <c r="A4" s="567"/>
      <c r="B4" s="566"/>
      <c r="C4" s="177" t="s">
        <v>355</v>
      </c>
      <c r="D4" s="178" t="s">
        <v>356</v>
      </c>
      <c r="E4" s="178" t="s">
        <v>357</v>
      </c>
      <c r="F4" s="176"/>
      <c r="G4" s="176"/>
      <c r="H4" s="176"/>
    </row>
    <row r="5" spans="1:8" ht="30">
      <c r="A5" s="182">
        <v>1</v>
      </c>
      <c r="B5" s="184" t="s">
        <v>358</v>
      </c>
      <c r="C5" s="183">
        <v>1325</v>
      </c>
      <c r="D5" s="183">
        <v>-110</v>
      </c>
      <c r="E5" s="183">
        <v>1215</v>
      </c>
      <c r="F5" s="176"/>
      <c r="G5" s="176"/>
      <c r="H5" s="185"/>
    </row>
    <row r="6" spans="1:8" ht="45">
      <c r="A6" s="182">
        <v>2</v>
      </c>
      <c r="B6" s="179" t="s">
        <v>359</v>
      </c>
      <c r="C6" s="183">
        <v>1676</v>
      </c>
      <c r="D6" s="183">
        <v>-140</v>
      </c>
      <c r="E6" s="183">
        <v>1536</v>
      </c>
      <c r="F6" s="176"/>
      <c r="G6" s="176"/>
      <c r="H6" s="185"/>
    </row>
    <row r="7" spans="1:8" ht="45">
      <c r="A7" s="182">
        <v>3</v>
      </c>
      <c r="B7" s="179" t="s">
        <v>360</v>
      </c>
      <c r="C7" s="183">
        <v>2483</v>
      </c>
      <c r="D7" s="183">
        <v>-207</v>
      </c>
      <c r="E7" s="183">
        <v>2276</v>
      </c>
      <c r="F7" s="176"/>
      <c r="G7" s="176"/>
      <c r="H7" s="185"/>
    </row>
    <row r="8" spans="1:8" ht="45">
      <c r="A8" s="182">
        <v>4</v>
      </c>
      <c r="B8" s="179" t="s">
        <v>361</v>
      </c>
      <c r="C8" s="183">
        <v>1024</v>
      </c>
      <c r="D8" s="183">
        <v>-85</v>
      </c>
      <c r="E8" s="183">
        <v>939</v>
      </c>
      <c r="F8" s="176"/>
      <c r="G8" s="176"/>
      <c r="H8" s="185"/>
    </row>
    <row r="9" spans="1:8" ht="45">
      <c r="A9" s="182">
        <v>5</v>
      </c>
      <c r="B9" s="179" t="s">
        <v>362</v>
      </c>
      <c r="C9" s="183">
        <v>1105</v>
      </c>
      <c r="D9" s="183">
        <v>-92</v>
      </c>
      <c r="E9" s="183">
        <v>1013</v>
      </c>
      <c r="F9" s="176"/>
      <c r="G9" s="176"/>
      <c r="H9" s="185"/>
    </row>
    <row r="10" spans="1:8" ht="45">
      <c r="A10" s="182">
        <v>6</v>
      </c>
      <c r="B10" s="179" t="s">
        <v>363</v>
      </c>
      <c r="C10" s="183">
        <v>1481</v>
      </c>
      <c r="D10" s="183">
        <v>-123</v>
      </c>
      <c r="E10" s="183">
        <v>1358</v>
      </c>
      <c r="F10" s="176"/>
      <c r="G10" s="176"/>
      <c r="H10" s="185"/>
    </row>
    <row r="11" spans="1:8" ht="45">
      <c r="A11" s="182">
        <v>7</v>
      </c>
      <c r="B11" s="179" t="s">
        <v>364</v>
      </c>
      <c r="C11" s="183">
        <v>1462</v>
      </c>
      <c r="D11" s="183">
        <v>-122</v>
      </c>
      <c r="E11" s="183">
        <v>1340</v>
      </c>
      <c r="F11" s="176"/>
      <c r="G11" s="176"/>
      <c r="H11" s="185"/>
    </row>
    <row r="12" spans="1:8" ht="45">
      <c r="A12" s="182">
        <v>8</v>
      </c>
      <c r="B12" s="179" t="s">
        <v>365</v>
      </c>
      <c r="C12" s="183">
        <v>2014</v>
      </c>
      <c r="D12" s="183">
        <v>-168</v>
      </c>
      <c r="E12" s="183">
        <v>1846</v>
      </c>
      <c r="F12" s="176"/>
      <c r="G12" s="176"/>
      <c r="H12" s="185"/>
    </row>
    <row r="13" spans="1:8" ht="45">
      <c r="A13" s="182">
        <v>9</v>
      </c>
      <c r="B13" s="179" t="s">
        <v>366</v>
      </c>
      <c r="C13" s="183">
        <v>1065</v>
      </c>
      <c r="D13" s="183">
        <v>-89</v>
      </c>
      <c r="E13" s="183">
        <v>976</v>
      </c>
      <c r="F13" s="176"/>
      <c r="G13" s="176"/>
      <c r="H13" s="185"/>
    </row>
    <row r="14" spans="1:8" ht="45">
      <c r="A14" s="182">
        <v>10</v>
      </c>
      <c r="B14" s="179" t="s">
        <v>367</v>
      </c>
      <c r="C14" s="183">
        <v>6151</v>
      </c>
      <c r="D14" s="183">
        <v>-513</v>
      </c>
      <c r="E14" s="183">
        <v>5638</v>
      </c>
      <c r="F14" s="176"/>
      <c r="G14" s="176"/>
      <c r="H14" s="185"/>
    </row>
    <row r="15" spans="1:8" ht="60">
      <c r="A15" s="182">
        <v>11</v>
      </c>
      <c r="B15" s="179" t="s">
        <v>368</v>
      </c>
      <c r="C15" s="183">
        <v>1059</v>
      </c>
      <c r="D15" s="183">
        <v>-88</v>
      </c>
      <c r="E15" s="183">
        <v>971</v>
      </c>
      <c r="F15" s="176"/>
      <c r="G15" s="176"/>
      <c r="H15" s="185"/>
    </row>
    <row r="16" spans="1:8" ht="45">
      <c r="A16" s="182">
        <v>12</v>
      </c>
      <c r="B16" s="179" t="s">
        <v>369</v>
      </c>
      <c r="C16" s="183">
        <v>458</v>
      </c>
      <c r="D16" s="183">
        <v>-38</v>
      </c>
      <c r="E16" s="183">
        <v>420</v>
      </c>
      <c r="F16" s="176"/>
      <c r="G16" s="176"/>
      <c r="H16" s="185"/>
    </row>
    <row r="17" spans="1:8" ht="30">
      <c r="A17" s="182">
        <v>13</v>
      </c>
      <c r="B17" s="179" t="s">
        <v>370</v>
      </c>
      <c r="C17" s="183">
        <v>1275</v>
      </c>
      <c r="D17" s="183">
        <v>-106</v>
      </c>
      <c r="E17" s="183">
        <v>1169</v>
      </c>
      <c r="F17" s="176"/>
      <c r="G17" s="176"/>
      <c r="H17" s="185"/>
    </row>
    <row r="18" spans="1:8" ht="45">
      <c r="A18" s="182">
        <v>14</v>
      </c>
      <c r="B18" s="179" t="s">
        <v>371</v>
      </c>
      <c r="C18" s="183">
        <v>975</v>
      </c>
      <c r="D18" s="183">
        <v>-81</v>
      </c>
      <c r="E18" s="183">
        <v>894</v>
      </c>
      <c r="F18" s="176"/>
      <c r="G18" s="176"/>
      <c r="H18" s="185"/>
    </row>
    <row r="19" spans="1:8" ht="45">
      <c r="A19" s="182">
        <v>15</v>
      </c>
      <c r="B19" s="179" t="s">
        <v>372</v>
      </c>
      <c r="C19" s="183">
        <v>1491</v>
      </c>
      <c r="D19" s="183">
        <v>-124</v>
      </c>
      <c r="E19" s="183">
        <v>1367</v>
      </c>
      <c r="F19" s="176"/>
      <c r="G19" s="176"/>
      <c r="H19" s="185"/>
    </row>
    <row r="20" spans="1:8" ht="45">
      <c r="A20" s="182">
        <v>16</v>
      </c>
      <c r="B20" s="179" t="s">
        <v>373</v>
      </c>
      <c r="C20" s="183">
        <v>1309</v>
      </c>
      <c r="D20" s="183">
        <v>-109</v>
      </c>
      <c r="E20" s="183">
        <v>1200</v>
      </c>
      <c r="F20" s="176"/>
      <c r="G20" s="176"/>
      <c r="H20" s="185"/>
    </row>
    <row r="21" spans="1:8" ht="45">
      <c r="A21" s="182">
        <v>17</v>
      </c>
      <c r="B21" s="179" t="s">
        <v>374</v>
      </c>
      <c r="C21" s="183">
        <v>960</v>
      </c>
      <c r="D21" s="183">
        <v>-80</v>
      </c>
      <c r="E21" s="183">
        <v>880</v>
      </c>
      <c r="F21" s="176"/>
      <c r="G21" s="176"/>
      <c r="H21" s="185"/>
    </row>
    <row r="22" spans="1:8" ht="45">
      <c r="A22" s="182">
        <v>18</v>
      </c>
      <c r="B22" s="179" t="s">
        <v>375</v>
      </c>
      <c r="C22" s="183">
        <v>4984</v>
      </c>
      <c r="D22" s="183">
        <v>-415</v>
      </c>
      <c r="E22" s="183">
        <v>4569</v>
      </c>
      <c r="F22" s="176"/>
      <c r="G22" s="176"/>
      <c r="H22" s="185"/>
    </row>
    <row r="23" spans="1:8" ht="45">
      <c r="A23" s="182">
        <v>19</v>
      </c>
      <c r="B23" s="179" t="s">
        <v>376</v>
      </c>
      <c r="C23" s="183">
        <v>1505</v>
      </c>
      <c r="D23" s="183">
        <v>-125</v>
      </c>
      <c r="E23" s="183">
        <v>1380</v>
      </c>
      <c r="F23" s="176"/>
      <c r="G23" s="176"/>
      <c r="H23" s="185"/>
    </row>
    <row r="24" spans="1:8" ht="45">
      <c r="A24" s="182">
        <v>20</v>
      </c>
      <c r="B24" s="179" t="s">
        <v>377</v>
      </c>
      <c r="C24" s="183">
        <v>1725</v>
      </c>
      <c r="D24" s="183">
        <v>-144</v>
      </c>
      <c r="E24" s="183">
        <v>1581</v>
      </c>
      <c r="F24" s="176"/>
      <c r="G24" s="176"/>
      <c r="H24" s="185"/>
    </row>
    <row r="25" spans="1:8" ht="45">
      <c r="A25" s="182">
        <v>21</v>
      </c>
      <c r="B25" s="179" t="s">
        <v>378</v>
      </c>
      <c r="C25" s="183">
        <v>446</v>
      </c>
      <c r="D25" s="183">
        <v>-37</v>
      </c>
      <c r="E25" s="183">
        <v>409</v>
      </c>
      <c r="F25" s="176"/>
      <c r="G25" s="176"/>
      <c r="H25" s="185"/>
    </row>
    <row r="26" spans="1:8" ht="45">
      <c r="A26" s="182">
        <v>22</v>
      </c>
      <c r="B26" s="179" t="s">
        <v>379</v>
      </c>
      <c r="C26" s="183">
        <v>396</v>
      </c>
      <c r="D26" s="183">
        <v>-33</v>
      </c>
      <c r="E26" s="183">
        <v>363</v>
      </c>
      <c r="F26" s="176"/>
      <c r="G26" s="176"/>
      <c r="H26" s="185"/>
    </row>
    <row r="27" spans="1:8" ht="30">
      <c r="A27" s="182">
        <v>23</v>
      </c>
      <c r="B27" s="179" t="s">
        <v>380</v>
      </c>
      <c r="C27" s="183">
        <v>1650</v>
      </c>
      <c r="D27" s="183">
        <v>-137</v>
      </c>
      <c r="E27" s="183">
        <v>1513</v>
      </c>
      <c r="F27" s="176"/>
      <c r="G27" s="176"/>
      <c r="H27" s="185"/>
    </row>
    <row r="28" spans="1:8" ht="45">
      <c r="A28" s="182">
        <v>24</v>
      </c>
      <c r="B28" s="179" t="s">
        <v>381</v>
      </c>
      <c r="C28" s="183">
        <v>1040</v>
      </c>
      <c r="D28" s="183">
        <v>-87</v>
      </c>
      <c r="E28" s="183">
        <v>953</v>
      </c>
      <c r="F28" s="176"/>
      <c r="G28" s="176"/>
      <c r="H28" s="185"/>
    </row>
    <row r="29" spans="1:8" ht="45">
      <c r="A29" s="182">
        <v>25</v>
      </c>
      <c r="B29" s="179" t="s">
        <v>382</v>
      </c>
      <c r="C29" s="183">
        <v>983</v>
      </c>
      <c r="D29" s="183">
        <v>-82</v>
      </c>
      <c r="E29" s="183">
        <v>901</v>
      </c>
      <c r="F29" s="176"/>
      <c r="G29" s="176"/>
      <c r="H29" s="185"/>
    </row>
    <row r="30" spans="1:8" ht="45">
      <c r="A30" s="182">
        <v>26</v>
      </c>
      <c r="B30" s="179" t="s">
        <v>383</v>
      </c>
      <c r="C30" s="183">
        <v>1863</v>
      </c>
      <c r="D30" s="183">
        <v>-155</v>
      </c>
      <c r="E30" s="183">
        <v>1708</v>
      </c>
      <c r="F30" s="176"/>
      <c r="G30" s="176"/>
      <c r="H30" s="185"/>
    </row>
    <row r="31" spans="1:8" ht="45">
      <c r="A31" s="182">
        <v>27</v>
      </c>
      <c r="B31" s="179" t="s">
        <v>384</v>
      </c>
      <c r="C31" s="183">
        <v>130</v>
      </c>
      <c r="D31" s="183">
        <v>-11</v>
      </c>
      <c r="E31" s="183">
        <v>119</v>
      </c>
      <c r="F31" s="176"/>
      <c r="G31" s="176"/>
      <c r="H31" s="185"/>
    </row>
    <row r="32" spans="1:8" ht="60">
      <c r="A32" s="182">
        <v>28</v>
      </c>
      <c r="B32" s="179" t="s">
        <v>385</v>
      </c>
      <c r="C32" s="183">
        <v>6496</v>
      </c>
      <c r="D32" s="183">
        <v>-541</v>
      </c>
      <c r="E32" s="183">
        <v>5955</v>
      </c>
      <c r="F32" s="176"/>
      <c r="G32" s="176"/>
      <c r="H32" s="185"/>
    </row>
    <row r="33" spans="1:8" ht="45">
      <c r="A33" s="182">
        <v>29</v>
      </c>
      <c r="B33" s="179" t="s">
        <v>386</v>
      </c>
      <c r="C33" s="183">
        <v>2858</v>
      </c>
      <c r="D33" s="183">
        <v>-238</v>
      </c>
      <c r="E33" s="183">
        <v>2620</v>
      </c>
      <c r="F33" s="176"/>
      <c r="G33" s="176"/>
      <c r="H33" s="185"/>
    </row>
    <row r="34" spans="1:8" ht="45">
      <c r="A34" s="182">
        <v>30</v>
      </c>
      <c r="B34" s="180" t="s">
        <v>387</v>
      </c>
      <c r="C34" s="183">
        <v>6285</v>
      </c>
      <c r="D34" s="183">
        <v>-524</v>
      </c>
      <c r="E34" s="183">
        <v>5761</v>
      </c>
      <c r="F34" s="176"/>
      <c r="G34" s="176"/>
      <c r="H34" s="185"/>
    </row>
    <row r="35" spans="1:8" ht="30">
      <c r="A35" s="182">
        <v>31</v>
      </c>
      <c r="B35" s="179" t="s">
        <v>388</v>
      </c>
      <c r="C35" s="183">
        <v>3414</v>
      </c>
      <c r="D35" s="183">
        <v>-284</v>
      </c>
      <c r="E35" s="183">
        <v>3130</v>
      </c>
      <c r="F35" s="176"/>
      <c r="G35" s="176"/>
      <c r="H35" s="185"/>
    </row>
    <row r="36" spans="1:8" ht="60">
      <c r="A36" s="182">
        <v>32</v>
      </c>
      <c r="B36" s="179" t="s">
        <v>389</v>
      </c>
      <c r="C36" s="183">
        <v>1138</v>
      </c>
      <c r="D36" s="183">
        <v>-95</v>
      </c>
      <c r="E36" s="183">
        <v>1043</v>
      </c>
      <c r="F36" s="176"/>
      <c r="G36" s="176"/>
      <c r="H36" s="185"/>
    </row>
    <row r="37" spans="1:8" ht="45">
      <c r="A37" s="182">
        <v>33</v>
      </c>
      <c r="B37" s="179" t="s">
        <v>390</v>
      </c>
      <c r="C37" s="183">
        <v>5961</v>
      </c>
      <c r="D37" s="183">
        <v>-497</v>
      </c>
      <c r="E37" s="183">
        <v>5464</v>
      </c>
      <c r="F37" s="176"/>
      <c r="G37" s="176"/>
      <c r="H37" s="185"/>
    </row>
    <row r="38" spans="1:8" ht="45">
      <c r="A38" s="182">
        <v>34</v>
      </c>
      <c r="B38" s="179" t="s">
        <v>391</v>
      </c>
      <c r="C38" s="183">
        <v>570</v>
      </c>
      <c r="D38" s="183">
        <v>-48</v>
      </c>
      <c r="E38" s="183">
        <v>522</v>
      </c>
      <c r="F38" s="176"/>
      <c r="G38" s="176"/>
      <c r="H38" s="185"/>
    </row>
    <row r="39" spans="1:8" ht="45">
      <c r="A39" s="182">
        <v>35</v>
      </c>
      <c r="B39" s="179" t="s">
        <v>392</v>
      </c>
      <c r="C39" s="183">
        <v>923</v>
      </c>
      <c r="D39" s="183">
        <v>-77</v>
      </c>
      <c r="E39" s="183">
        <v>846</v>
      </c>
      <c r="F39" s="176"/>
      <c r="G39" s="176"/>
      <c r="H39" s="185"/>
    </row>
    <row r="40" spans="1:8" ht="45">
      <c r="A40" s="182">
        <v>36</v>
      </c>
      <c r="B40" s="179" t="s">
        <v>393</v>
      </c>
      <c r="C40" s="183">
        <v>718</v>
      </c>
      <c r="D40" s="183">
        <v>-60</v>
      </c>
      <c r="E40" s="183">
        <v>658</v>
      </c>
      <c r="F40" s="176"/>
      <c r="G40" s="176"/>
      <c r="H40" s="185"/>
    </row>
    <row r="41" spans="1:8" ht="45">
      <c r="A41" s="182">
        <v>37</v>
      </c>
      <c r="B41" s="179" t="s">
        <v>394</v>
      </c>
      <c r="C41" s="183">
        <v>3736</v>
      </c>
      <c r="D41" s="183">
        <v>-311</v>
      </c>
      <c r="E41" s="183">
        <v>3425</v>
      </c>
      <c r="F41" s="176"/>
      <c r="G41" s="176"/>
      <c r="H41" s="185"/>
    </row>
    <row r="42" spans="1:8" ht="30">
      <c r="A42" s="182">
        <v>38</v>
      </c>
      <c r="B42" s="179" t="s">
        <v>395</v>
      </c>
      <c r="C42" s="183">
        <v>836</v>
      </c>
      <c r="D42" s="183">
        <v>-70</v>
      </c>
      <c r="E42" s="183">
        <v>766</v>
      </c>
      <c r="F42" s="176"/>
      <c r="G42" s="176"/>
      <c r="H42" s="185"/>
    </row>
    <row r="43" spans="1:8" ht="45">
      <c r="A43" s="182">
        <v>39</v>
      </c>
      <c r="B43" s="179" t="s">
        <v>396</v>
      </c>
      <c r="C43" s="183">
        <v>1040</v>
      </c>
      <c r="D43" s="183">
        <v>-87</v>
      </c>
      <c r="E43" s="183">
        <v>953</v>
      </c>
      <c r="F43" s="176"/>
      <c r="G43" s="176"/>
      <c r="H43" s="185"/>
    </row>
    <row r="44" spans="1:8" ht="45">
      <c r="A44" s="182">
        <v>40</v>
      </c>
      <c r="B44" s="179" t="s">
        <v>397</v>
      </c>
      <c r="C44" s="183">
        <v>3370</v>
      </c>
      <c r="D44" s="183">
        <v>-281</v>
      </c>
      <c r="E44" s="183">
        <v>3089</v>
      </c>
      <c r="F44" s="176"/>
      <c r="G44" s="176"/>
      <c r="H44" s="185"/>
    </row>
    <row r="45" spans="1:8" ht="60">
      <c r="A45" s="182">
        <v>41</v>
      </c>
      <c r="B45" s="179" t="s">
        <v>398</v>
      </c>
      <c r="C45" s="183">
        <v>2154</v>
      </c>
      <c r="D45" s="183">
        <v>-179</v>
      </c>
      <c r="E45" s="183">
        <v>1975</v>
      </c>
      <c r="F45" s="176"/>
      <c r="G45" s="176"/>
      <c r="H45" s="185"/>
    </row>
    <row r="46" spans="1:8" ht="45">
      <c r="A46" s="182">
        <v>42</v>
      </c>
      <c r="B46" s="179" t="s">
        <v>399</v>
      </c>
      <c r="C46" s="183">
        <v>2624</v>
      </c>
      <c r="D46" s="183">
        <v>-219</v>
      </c>
      <c r="E46" s="183">
        <v>2405</v>
      </c>
      <c r="F46" s="176"/>
      <c r="G46" s="176"/>
      <c r="H46" s="185"/>
    </row>
    <row r="47" spans="1:8" ht="45">
      <c r="A47" s="182">
        <v>43</v>
      </c>
      <c r="B47" s="179" t="s">
        <v>400</v>
      </c>
      <c r="C47" s="183">
        <v>1352</v>
      </c>
      <c r="D47" s="183">
        <v>-113</v>
      </c>
      <c r="E47" s="183">
        <v>1239</v>
      </c>
      <c r="F47" s="176"/>
      <c r="G47" s="176"/>
      <c r="H47" s="185"/>
    </row>
    <row r="48" spans="1:8" ht="45">
      <c r="A48" s="182">
        <v>44</v>
      </c>
      <c r="B48" s="179" t="s">
        <v>401</v>
      </c>
      <c r="C48" s="183">
        <v>3382</v>
      </c>
      <c r="D48" s="183">
        <v>-282</v>
      </c>
      <c r="E48" s="183">
        <v>3100</v>
      </c>
      <c r="F48" s="176"/>
      <c r="G48" s="176"/>
      <c r="H48" s="185"/>
    </row>
    <row r="49" spans="1:8" ht="45">
      <c r="A49" s="182">
        <v>45</v>
      </c>
      <c r="B49" s="179" t="s">
        <v>402</v>
      </c>
      <c r="C49" s="183">
        <v>1289</v>
      </c>
      <c r="D49" s="183">
        <v>-107</v>
      </c>
      <c r="E49" s="183">
        <v>1182</v>
      </c>
      <c r="F49" s="176"/>
      <c r="G49" s="176"/>
      <c r="H49" s="185"/>
    </row>
    <row r="50" spans="1:8" ht="45">
      <c r="A50" s="182">
        <v>46</v>
      </c>
      <c r="B50" s="179" t="s">
        <v>403</v>
      </c>
      <c r="C50" s="183">
        <v>911</v>
      </c>
      <c r="D50" s="183">
        <v>-76</v>
      </c>
      <c r="E50" s="183">
        <v>835</v>
      </c>
      <c r="F50" s="176"/>
      <c r="G50" s="176"/>
      <c r="H50" s="185"/>
    </row>
    <row r="51" spans="1:8" ht="45">
      <c r="A51" s="182">
        <v>47</v>
      </c>
      <c r="B51" s="179" t="s">
        <v>404</v>
      </c>
      <c r="C51" s="183">
        <v>1137</v>
      </c>
      <c r="D51" s="183">
        <v>-95</v>
      </c>
      <c r="E51" s="183">
        <v>1042</v>
      </c>
      <c r="F51" s="176"/>
      <c r="G51" s="176"/>
      <c r="H51" s="185"/>
    </row>
    <row r="52" spans="1:8" ht="45">
      <c r="A52" s="182">
        <v>48</v>
      </c>
      <c r="B52" s="179" t="s">
        <v>405</v>
      </c>
      <c r="C52" s="183">
        <v>2924</v>
      </c>
      <c r="D52" s="183">
        <v>-244</v>
      </c>
      <c r="E52" s="183">
        <v>2680</v>
      </c>
      <c r="F52" s="176"/>
      <c r="G52" s="176"/>
      <c r="H52" s="185"/>
    </row>
    <row r="53" spans="1:8" ht="45">
      <c r="A53" s="182">
        <v>49</v>
      </c>
      <c r="B53" s="179" t="s">
        <v>406</v>
      </c>
      <c r="C53" s="183">
        <v>699</v>
      </c>
      <c r="D53" s="183">
        <v>-58</v>
      </c>
      <c r="E53" s="183">
        <v>641</v>
      </c>
      <c r="F53" s="176"/>
      <c r="G53" s="176"/>
      <c r="H53" s="185"/>
    </row>
    <row r="54" spans="1:8" ht="45">
      <c r="A54" s="182">
        <v>50</v>
      </c>
      <c r="B54" s="179" t="s">
        <v>407</v>
      </c>
      <c r="C54" s="183">
        <v>1604</v>
      </c>
      <c r="D54" s="183">
        <v>-134</v>
      </c>
      <c r="E54" s="183">
        <v>1470</v>
      </c>
      <c r="F54" s="176"/>
      <c r="G54" s="176"/>
      <c r="H54" s="185"/>
    </row>
    <row r="55" spans="1:8" ht="45">
      <c r="A55" s="182">
        <v>51</v>
      </c>
      <c r="B55" s="179" t="s">
        <v>408</v>
      </c>
      <c r="C55" s="183">
        <v>3534</v>
      </c>
      <c r="D55" s="183">
        <v>-295</v>
      </c>
      <c r="E55" s="183">
        <v>3239</v>
      </c>
      <c r="F55" s="176"/>
      <c r="G55" s="176"/>
      <c r="H55" s="185"/>
    </row>
    <row r="56" spans="1:8" ht="45">
      <c r="A56" s="182">
        <v>52</v>
      </c>
      <c r="B56" s="179" t="s">
        <v>409</v>
      </c>
      <c r="C56" s="183">
        <v>8774</v>
      </c>
      <c r="D56" s="183">
        <v>-731</v>
      </c>
      <c r="E56" s="183">
        <v>8043</v>
      </c>
      <c r="F56" s="176"/>
      <c r="G56" s="176"/>
      <c r="H56" s="185"/>
    </row>
    <row r="57" spans="1:8" ht="45">
      <c r="A57" s="182">
        <v>53</v>
      </c>
      <c r="B57" s="181" t="s">
        <v>410</v>
      </c>
      <c r="C57" s="183">
        <v>3237</v>
      </c>
      <c r="D57" s="183">
        <v>-270</v>
      </c>
      <c r="E57" s="183">
        <v>2967</v>
      </c>
      <c r="F57" s="176"/>
      <c r="G57" s="176"/>
      <c r="H57" s="185"/>
    </row>
    <row r="58" spans="1:8" ht="45">
      <c r="A58" s="182">
        <v>54</v>
      </c>
      <c r="B58" s="181" t="s">
        <v>411</v>
      </c>
      <c r="C58" s="183">
        <v>3460</v>
      </c>
      <c r="D58" s="183">
        <v>-288</v>
      </c>
      <c r="E58" s="183">
        <v>3172</v>
      </c>
      <c r="F58" s="176"/>
      <c r="G58" s="176"/>
      <c r="H58" s="185"/>
    </row>
    <row r="59" spans="1:8" ht="60">
      <c r="A59" s="182">
        <v>55</v>
      </c>
      <c r="B59" s="181" t="s">
        <v>412</v>
      </c>
      <c r="C59" s="183">
        <v>6336</v>
      </c>
      <c r="D59" s="183">
        <v>-528</v>
      </c>
      <c r="E59" s="183">
        <v>5808</v>
      </c>
      <c r="F59" s="176"/>
      <c r="G59" s="176"/>
      <c r="H59" s="185"/>
    </row>
    <row r="60" spans="1:8" ht="45">
      <c r="A60" s="182">
        <v>56</v>
      </c>
      <c r="B60" s="181" t="s">
        <v>413</v>
      </c>
      <c r="C60" s="183">
        <v>1922</v>
      </c>
      <c r="D60" s="183">
        <v>-160</v>
      </c>
      <c r="E60" s="183">
        <v>1762</v>
      </c>
      <c r="F60" s="176"/>
      <c r="G60" s="176"/>
      <c r="H60" s="185"/>
    </row>
    <row r="61" spans="1:8" ht="45">
      <c r="A61" s="182">
        <v>57</v>
      </c>
      <c r="B61" s="181" t="s">
        <v>414</v>
      </c>
      <c r="C61" s="183">
        <v>2464</v>
      </c>
      <c r="D61" s="183">
        <v>-205</v>
      </c>
      <c r="E61" s="183">
        <v>2259</v>
      </c>
      <c r="F61" s="176"/>
      <c r="G61" s="176"/>
      <c r="H61" s="185"/>
    </row>
    <row r="62" spans="1:8" ht="60">
      <c r="A62" s="182">
        <v>58</v>
      </c>
      <c r="B62" s="181" t="s">
        <v>415</v>
      </c>
      <c r="C62" s="183">
        <v>6191</v>
      </c>
      <c r="D62" s="183">
        <v>-516</v>
      </c>
      <c r="E62" s="183">
        <v>5675</v>
      </c>
      <c r="F62" s="176"/>
      <c r="G62" s="176"/>
      <c r="H62" s="185"/>
    </row>
    <row r="63" spans="1:8" ht="60">
      <c r="A63" s="182">
        <v>59</v>
      </c>
      <c r="B63" s="181" t="s">
        <v>416</v>
      </c>
      <c r="C63" s="183">
        <v>6212</v>
      </c>
      <c r="D63" s="183">
        <v>-518</v>
      </c>
      <c r="E63" s="183">
        <v>5694</v>
      </c>
      <c r="F63" s="176"/>
      <c r="G63" s="176"/>
      <c r="H63" s="185"/>
    </row>
    <row r="64" spans="1:8" ht="45">
      <c r="A64" s="182">
        <v>60</v>
      </c>
      <c r="B64" s="181" t="s">
        <v>417</v>
      </c>
      <c r="C64" s="183">
        <v>4114</v>
      </c>
      <c r="D64" s="183">
        <v>-343</v>
      </c>
      <c r="E64" s="183">
        <v>3771</v>
      </c>
      <c r="F64" s="176"/>
      <c r="G64" s="176"/>
      <c r="H64" s="185"/>
    </row>
    <row r="65" spans="1:8" ht="45">
      <c r="A65" s="182">
        <v>61</v>
      </c>
      <c r="B65" s="181" t="s">
        <v>418</v>
      </c>
      <c r="C65" s="183">
        <v>5133</v>
      </c>
      <c r="D65" s="183">
        <v>-428</v>
      </c>
      <c r="E65" s="183">
        <v>4705</v>
      </c>
      <c r="F65" s="176"/>
      <c r="G65" s="176"/>
      <c r="H65" s="185"/>
    </row>
    <row r="66" spans="1:8" ht="60">
      <c r="A66" s="182">
        <v>62</v>
      </c>
      <c r="B66" s="179" t="s">
        <v>419</v>
      </c>
      <c r="C66" s="183">
        <v>3387</v>
      </c>
      <c r="D66" s="183">
        <v>-282</v>
      </c>
      <c r="E66" s="183">
        <v>3105</v>
      </c>
      <c r="F66" s="176"/>
      <c r="G66" s="176"/>
      <c r="H66" s="185"/>
    </row>
    <row r="67" spans="1:8" ht="30">
      <c r="A67" s="182">
        <v>63</v>
      </c>
      <c r="B67" s="179" t="s">
        <v>420</v>
      </c>
      <c r="C67" s="183">
        <v>2492</v>
      </c>
      <c r="D67" s="183">
        <v>-208</v>
      </c>
      <c r="E67" s="183">
        <v>2284</v>
      </c>
      <c r="F67" s="176"/>
      <c r="G67" s="176"/>
      <c r="H67" s="185"/>
    </row>
    <row r="68" spans="1:8">
      <c r="A68" s="186"/>
      <c r="B68" s="187" t="s">
        <v>421</v>
      </c>
      <c r="C68" s="188">
        <v>154712</v>
      </c>
      <c r="D68" s="188">
        <v>-12892.666666666666</v>
      </c>
      <c r="E68" s="188">
        <v>141819.33333333334</v>
      </c>
      <c r="F68" s="189"/>
      <c r="G68" s="190"/>
      <c r="H68" s="190"/>
    </row>
  </sheetData>
  <autoFilter ref="A3:E4">
    <filterColumn colId="2" showButton="0"/>
    <filterColumn colId="3" showButton="0"/>
  </autoFilter>
  <mergeCells count="4">
    <mergeCell ref="C3:E3"/>
    <mergeCell ref="B3:B4"/>
    <mergeCell ref="A3:A4"/>
    <mergeCell ref="A1:E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W132"/>
  <sheetViews>
    <sheetView view="pageBreakPreview" zoomScale="6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T125" sqref="T125:V125"/>
    </sheetView>
  </sheetViews>
  <sheetFormatPr defaultRowHeight="15"/>
  <cols>
    <col min="1" max="1" width="5.5703125" style="195" customWidth="1"/>
    <col min="2" max="2" width="39.28515625" style="195" customWidth="1"/>
    <col min="3" max="3" width="9.5703125" style="195" customWidth="1"/>
    <col min="4" max="4" width="11.140625" style="197" customWidth="1"/>
    <col min="5" max="5" width="9.7109375" style="195" bestFit="1" customWidth="1"/>
    <col min="6" max="6" width="10.7109375" style="195" customWidth="1"/>
    <col min="7" max="7" width="9.5703125" style="195" customWidth="1"/>
    <col min="8" max="8" width="11.5703125" style="196" customWidth="1"/>
    <col min="9" max="10" width="7.42578125" style="240" customWidth="1"/>
    <col min="11" max="11" width="7.28515625" style="196" bestFit="1" customWidth="1"/>
    <col min="12" max="12" width="7.85546875" style="196" customWidth="1"/>
    <col min="13" max="13" width="7.28515625" style="196" bestFit="1" customWidth="1"/>
    <col min="14" max="14" width="12.7109375" style="195" customWidth="1"/>
    <col min="15" max="15" width="9.28515625" style="197" bestFit="1" customWidth="1"/>
    <col min="16" max="17" width="9.28515625" style="195" customWidth="1"/>
    <col min="18" max="21" width="10.85546875" style="197" customWidth="1"/>
    <col min="22" max="22" width="12.28515625" style="195" customWidth="1"/>
    <col min="23" max="23" width="9.140625" style="194"/>
    <col min="24" max="16384" width="9.140625" style="195"/>
  </cols>
  <sheetData>
    <row r="1" spans="1:23" ht="12.75" customHeight="1">
      <c r="A1" s="569" t="s">
        <v>144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3" ht="15.75" thickBot="1">
      <c r="A2" s="83"/>
      <c r="B2" s="74"/>
      <c r="C2" s="74"/>
      <c r="D2" s="109"/>
      <c r="E2" s="76"/>
      <c r="F2" s="76"/>
      <c r="G2" s="76"/>
      <c r="H2" s="76"/>
      <c r="I2" s="111"/>
      <c r="J2" s="111"/>
      <c r="K2" s="82"/>
      <c r="N2" s="570"/>
      <c r="O2" s="570"/>
      <c r="P2" s="570"/>
      <c r="Q2" s="570"/>
      <c r="R2" s="570"/>
    </row>
    <row r="3" spans="1:23" ht="43.5" customHeight="1">
      <c r="A3" s="571" t="s">
        <v>2</v>
      </c>
      <c r="B3" s="574" t="s">
        <v>145</v>
      </c>
      <c r="C3" s="577" t="s">
        <v>146</v>
      </c>
      <c r="D3" s="580" t="s">
        <v>147</v>
      </c>
      <c r="E3" s="582" t="s">
        <v>148</v>
      </c>
      <c r="F3" s="583"/>
      <c r="G3" s="583"/>
      <c r="H3" s="583"/>
      <c r="I3" s="583"/>
      <c r="J3" s="583"/>
      <c r="K3" s="583"/>
      <c r="L3" s="583"/>
      <c r="M3" s="583"/>
      <c r="N3" s="584" t="s">
        <v>149</v>
      </c>
      <c r="O3" s="587" t="s">
        <v>150</v>
      </c>
      <c r="P3" s="588"/>
      <c r="Q3" s="589"/>
      <c r="R3" s="590" t="s">
        <v>151</v>
      </c>
      <c r="S3" s="594" t="s">
        <v>147</v>
      </c>
      <c r="T3" s="597" t="s">
        <v>152</v>
      </c>
      <c r="U3" s="597"/>
      <c r="V3" s="590"/>
      <c r="W3" s="194">
        <v>-1</v>
      </c>
    </row>
    <row r="4" spans="1:23" ht="45" customHeight="1">
      <c r="A4" s="572"/>
      <c r="B4" s="575"/>
      <c r="C4" s="578"/>
      <c r="D4" s="581"/>
      <c r="E4" s="599"/>
      <c r="F4" s="600"/>
      <c r="G4" s="601"/>
      <c r="H4" s="602" t="s">
        <v>153</v>
      </c>
      <c r="I4" s="603"/>
      <c r="J4" s="604"/>
      <c r="K4" s="605" t="s">
        <v>154</v>
      </c>
      <c r="L4" s="605"/>
      <c r="M4" s="606" t="s">
        <v>155</v>
      </c>
      <c r="N4" s="585"/>
      <c r="O4" s="608" t="s">
        <v>24</v>
      </c>
      <c r="P4" s="610" t="s">
        <v>152</v>
      </c>
      <c r="Q4" s="611"/>
      <c r="R4" s="591"/>
      <c r="S4" s="595"/>
      <c r="T4" s="598"/>
      <c r="U4" s="598"/>
      <c r="V4" s="591"/>
    </row>
    <row r="5" spans="1:23" ht="38.25" customHeight="1" thickBot="1">
      <c r="A5" s="573"/>
      <c r="B5" s="576"/>
      <c r="C5" s="579"/>
      <c r="D5" s="581"/>
      <c r="E5" s="110" t="s">
        <v>156</v>
      </c>
      <c r="F5" s="110" t="s">
        <v>157</v>
      </c>
      <c r="G5" s="110" t="s">
        <v>158</v>
      </c>
      <c r="H5" s="110" t="s">
        <v>24</v>
      </c>
      <c r="I5" s="120" t="s">
        <v>156</v>
      </c>
      <c r="J5" s="120" t="s">
        <v>157</v>
      </c>
      <c r="K5" s="87">
        <v>6</v>
      </c>
      <c r="L5" s="198" t="s">
        <v>159</v>
      </c>
      <c r="M5" s="607"/>
      <c r="N5" s="586"/>
      <c r="O5" s="609"/>
      <c r="P5" s="199" t="s">
        <v>156</v>
      </c>
      <c r="Q5" s="199" t="s">
        <v>157</v>
      </c>
      <c r="R5" s="592"/>
      <c r="S5" s="596"/>
      <c r="T5" s="118" t="s">
        <v>156</v>
      </c>
      <c r="U5" s="118" t="s">
        <v>157</v>
      </c>
      <c r="V5" s="200" t="s">
        <v>160</v>
      </c>
    </row>
    <row r="6" spans="1:23" s="196" customFormat="1" ht="12.75" customHeight="1" thickBot="1">
      <c r="A6" s="121">
        <v>1</v>
      </c>
      <c r="B6" s="122">
        <v>2</v>
      </c>
      <c r="C6" s="122">
        <v>3</v>
      </c>
      <c r="D6" s="127">
        <v>4</v>
      </c>
      <c r="E6" s="123">
        <v>5</v>
      </c>
      <c r="F6" s="123">
        <v>6</v>
      </c>
      <c r="G6" s="123">
        <v>7</v>
      </c>
      <c r="H6" s="124">
        <v>8</v>
      </c>
      <c r="I6" s="125">
        <v>9</v>
      </c>
      <c r="J6" s="125">
        <v>10</v>
      </c>
      <c r="K6" s="126">
        <v>9</v>
      </c>
      <c r="L6" s="201">
        <v>10</v>
      </c>
      <c r="M6" s="202">
        <v>11</v>
      </c>
      <c r="N6" s="203">
        <v>12</v>
      </c>
      <c r="O6" s="204">
        <v>13</v>
      </c>
      <c r="P6" s="205">
        <v>16</v>
      </c>
      <c r="Q6" s="205">
        <v>17</v>
      </c>
      <c r="R6" s="206">
        <v>14</v>
      </c>
      <c r="S6" s="207">
        <v>15</v>
      </c>
      <c r="T6" s="208">
        <v>20</v>
      </c>
      <c r="U6" s="208">
        <v>21</v>
      </c>
      <c r="V6" s="209">
        <v>16</v>
      </c>
    </row>
    <row r="7" spans="1:23" ht="16.5" customHeight="1">
      <c r="A7" s="85">
        <v>1</v>
      </c>
      <c r="B7" s="86" t="s">
        <v>161</v>
      </c>
      <c r="C7" s="88"/>
      <c r="D7" s="128">
        <f>E7+F7+G7</f>
        <v>290</v>
      </c>
      <c r="E7" s="89">
        <v>290</v>
      </c>
      <c r="F7" s="89"/>
      <c r="G7" s="89"/>
      <c r="H7" s="89"/>
      <c r="I7" s="112"/>
      <c r="J7" s="112"/>
      <c r="K7" s="90"/>
      <c r="L7" s="210"/>
      <c r="M7" s="211"/>
      <c r="N7" s="212">
        <f>E7+F7-H7-K7-L7-M7</f>
        <v>290</v>
      </c>
      <c r="O7" s="213">
        <f>24</f>
        <v>24</v>
      </c>
      <c r="P7" s="214">
        <f>(E7-I7-K7)/12</f>
        <v>24.166666666666668</v>
      </c>
      <c r="Q7" s="214">
        <v>0</v>
      </c>
      <c r="R7" s="215"/>
      <c r="S7" s="216">
        <f>D7-O7+R7</f>
        <v>266</v>
      </c>
      <c r="T7" s="214">
        <f>E7-P7</f>
        <v>265.83333333333331</v>
      </c>
      <c r="U7" s="214">
        <f>F7-Q7</f>
        <v>0</v>
      </c>
      <c r="V7" s="217">
        <f>G7+R7</f>
        <v>0</v>
      </c>
    </row>
    <row r="8" spans="1:23">
      <c r="A8" s="191">
        <v>2</v>
      </c>
      <c r="B8" s="75" t="s">
        <v>7</v>
      </c>
      <c r="C8" s="91"/>
      <c r="D8" s="106">
        <v>1022</v>
      </c>
      <c r="E8" s="92"/>
      <c r="F8" s="92">
        <v>1022</v>
      </c>
      <c r="G8" s="92"/>
      <c r="H8" s="92"/>
      <c r="I8" s="113"/>
      <c r="J8" s="113"/>
      <c r="K8" s="93"/>
      <c r="L8" s="218">
        <v>10</v>
      </c>
      <c r="M8" s="219">
        <v>499</v>
      </c>
      <c r="N8" s="220">
        <f>E8+F8-H8-K8-L8-M8</f>
        <v>513</v>
      </c>
      <c r="O8" s="221">
        <f>43</f>
        <v>43</v>
      </c>
      <c r="P8" s="222">
        <f>E8-I8-K8</f>
        <v>0</v>
      </c>
      <c r="Q8" s="222">
        <f>(F8-J8-L8-M8)/12</f>
        <v>42.75</v>
      </c>
      <c r="R8" s="223"/>
      <c r="S8" s="216">
        <f t="shared" ref="S8:S71" si="0">D8-O8+R8</f>
        <v>979</v>
      </c>
      <c r="T8" s="214">
        <f t="shared" ref="T8:U23" si="1">E8-P8</f>
        <v>0</v>
      </c>
      <c r="U8" s="214">
        <f t="shared" si="1"/>
        <v>979.25</v>
      </c>
      <c r="V8" s="217">
        <f t="shared" ref="V8:V71" si="2">G8+R8</f>
        <v>0</v>
      </c>
    </row>
    <row r="9" spans="1:23">
      <c r="A9" s="191">
        <v>4</v>
      </c>
      <c r="B9" s="75" t="s">
        <v>11</v>
      </c>
      <c r="C9" s="91"/>
      <c r="D9" s="106">
        <v>220</v>
      </c>
      <c r="E9" s="92"/>
      <c r="F9" s="92">
        <v>220</v>
      </c>
      <c r="G9" s="92"/>
      <c r="H9" s="92"/>
      <c r="I9" s="113"/>
      <c r="J9" s="113"/>
      <c r="K9" s="93"/>
      <c r="L9" s="218"/>
      <c r="M9" s="219"/>
      <c r="N9" s="220">
        <f t="shared" ref="N9:N72" si="3">E9+F9-H9-K9-L9-M9</f>
        <v>220</v>
      </c>
      <c r="O9" s="221">
        <v>18</v>
      </c>
      <c r="P9" s="214">
        <f>(E9-I9)/12</f>
        <v>0</v>
      </c>
      <c r="Q9" s="222">
        <f>(F9-J9)/12</f>
        <v>18.333333333333332</v>
      </c>
      <c r="R9" s="223"/>
      <c r="S9" s="216">
        <f t="shared" si="0"/>
        <v>202</v>
      </c>
      <c r="T9" s="214">
        <f t="shared" si="1"/>
        <v>0</v>
      </c>
      <c r="U9" s="214">
        <f t="shared" si="1"/>
        <v>201.66666666666666</v>
      </c>
      <c r="V9" s="217">
        <f t="shared" si="2"/>
        <v>0</v>
      </c>
    </row>
    <row r="10" spans="1:23">
      <c r="A10" s="191">
        <v>5</v>
      </c>
      <c r="B10" s="75" t="s">
        <v>30</v>
      </c>
      <c r="C10" s="91"/>
      <c r="D10" s="106">
        <v>730</v>
      </c>
      <c r="E10" s="92"/>
      <c r="F10" s="92">
        <v>120</v>
      </c>
      <c r="G10" s="92">
        <v>610</v>
      </c>
      <c r="H10" s="92"/>
      <c r="I10" s="113"/>
      <c r="J10" s="113"/>
      <c r="K10" s="93"/>
      <c r="L10" s="218"/>
      <c r="M10" s="219"/>
      <c r="N10" s="220">
        <f t="shared" si="3"/>
        <v>120</v>
      </c>
      <c r="O10" s="221">
        <v>10</v>
      </c>
      <c r="P10" s="214">
        <f t="shared" ref="P10:Q11" si="4">(E10-I10)/12</f>
        <v>0</v>
      </c>
      <c r="Q10" s="222">
        <f t="shared" si="4"/>
        <v>10</v>
      </c>
      <c r="R10" s="223"/>
      <c r="S10" s="216">
        <f t="shared" si="0"/>
        <v>720</v>
      </c>
      <c r="T10" s="214">
        <f t="shared" si="1"/>
        <v>0</v>
      </c>
      <c r="U10" s="214">
        <f t="shared" si="1"/>
        <v>110</v>
      </c>
      <c r="V10" s="217">
        <f t="shared" si="2"/>
        <v>610</v>
      </c>
    </row>
    <row r="11" spans="1:23">
      <c r="A11" s="191">
        <v>6</v>
      </c>
      <c r="B11" s="75" t="s">
        <v>162</v>
      </c>
      <c r="C11" s="91"/>
      <c r="D11" s="106">
        <v>753</v>
      </c>
      <c r="E11" s="92">
        <v>753</v>
      </c>
      <c r="F11" s="92"/>
      <c r="G11" s="92"/>
      <c r="H11" s="92"/>
      <c r="I11" s="113"/>
      <c r="J11" s="113"/>
      <c r="K11" s="93"/>
      <c r="L11" s="218"/>
      <c r="M11" s="219"/>
      <c r="N11" s="220">
        <f t="shared" si="3"/>
        <v>753</v>
      </c>
      <c r="O11" s="221">
        <v>63</v>
      </c>
      <c r="P11" s="214">
        <f t="shared" si="4"/>
        <v>62.75</v>
      </c>
      <c r="Q11" s="222">
        <f t="shared" si="4"/>
        <v>0</v>
      </c>
      <c r="R11" s="223"/>
      <c r="S11" s="216">
        <f t="shared" si="0"/>
        <v>690</v>
      </c>
      <c r="T11" s="214">
        <f t="shared" si="1"/>
        <v>690.25</v>
      </c>
      <c r="U11" s="214">
        <f t="shared" si="1"/>
        <v>0</v>
      </c>
      <c r="V11" s="217">
        <f t="shared" si="2"/>
        <v>0</v>
      </c>
    </row>
    <row r="12" spans="1:23" ht="21.75" customHeight="1">
      <c r="A12" s="191">
        <v>7</v>
      </c>
      <c r="B12" s="75" t="s">
        <v>13</v>
      </c>
      <c r="C12" s="91"/>
      <c r="D12" s="106">
        <v>12089</v>
      </c>
      <c r="E12" s="92">
        <v>9855</v>
      </c>
      <c r="F12" s="92">
        <v>2234</v>
      </c>
      <c r="G12" s="92"/>
      <c r="H12" s="92">
        <v>86</v>
      </c>
      <c r="I12" s="113">
        <v>86</v>
      </c>
      <c r="J12" s="113"/>
      <c r="K12" s="94"/>
      <c r="L12" s="218"/>
      <c r="M12" s="219"/>
      <c r="N12" s="220">
        <f t="shared" si="3"/>
        <v>12003</v>
      </c>
      <c r="O12" s="221">
        <v>1000</v>
      </c>
      <c r="P12" s="222">
        <v>814</v>
      </c>
      <c r="Q12" s="222">
        <v>186</v>
      </c>
      <c r="R12" s="223"/>
      <c r="S12" s="216">
        <f t="shared" si="0"/>
        <v>11089</v>
      </c>
      <c r="T12" s="214">
        <f t="shared" si="1"/>
        <v>9041</v>
      </c>
      <c r="U12" s="214">
        <f t="shared" si="1"/>
        <v>2048</v>
      </c>
      <c r="V12" s="217">
        <f t="shared" si="2"/>
        <v>0</v>
      </c>
    </row>
    <row r="13" spans="1:23" ht="71.25" customHeight="1">
      <c r="A13" s="191">
        <v>8</v>
      </c>
      <c r="B13" s="75" t="s">
        <v>31</v>
      </c>
      <c r="C13" s="91"/>
      <c r="D13" s="106">
        <v>4106</v>
      </c>
      <c r="E13" s="92"/>
      <c r="F13" s="92">
        <v>4106</v>
      </c>
      <c r="G13" s="92"/>
      <c r="H13" s="92">
        <v>747</v>
      </c>
      <c r="I13" s="113"/>
      <c r="J13" s="113">
        <v>747</v>
      </c>
      <c r="K13" s="93"/>
      <c r="L13" s="218">
        <v>20</v>
      </c>
      <c r="M13" s="219">
        <v>79</v>
      </c>
      <c r="N13" s="220">
        <f t="shared" si="3"/>
        <v>3260</v>
      </c>
      <c r="O13" s="221">
        <v>272</v>
      </c>
      <c r="P13" s="222">
        <f>(E13-I13-K13)/12</f>
        <v>0</v>
      </c>
      <c r="Q13" s="222">
        <f>(F13-J13-L13-M13)/12</f>
        <v>271.66666666666669</v>
      </c>
      <c r="R13" s="223"/>
      <c r="S13" s="216">
        <f t="shared" si="0"/>
        <v>3834</v>
      </c>
      <c r="T13" s="214">
        <f t="shared" si="1"/>
        <v>0</v>
      </c>
      <c r="U13" s="214">
        <f t="shared" si="1"/>
        <v>3834.3333333333335</v>
      </c>
      <c r="V13" s="217">
        <f t="shared" si="2"/>
        <v>0</v>
      </c>
    </row>
    <row r="14" spans="1:23">
      <c r="A14" s="191">
        <v>9</v>
      </c>
      <c r="B14" s="75" t="s">
        <v>163</v>
      </c>
      <c r="C14" s="91"/>
      <c r="D14" s="106">
        <v>2029</v>
      </c>
      <c r="E14" s="92"/>
      <c r="F14" s="92">
        <v>2029</v>
      </c>
      <c r="G14" s="92"/>
      <c r="H14" s="92"/>
      <c r="I14" s="113"/>
      <c r="J14" s="113"/>
      <c r="K14" s="93"/>
      <c r="L14" s="218"/>
      <c r="M14" s="219"/>
      <c r="N14" s="220">
        <f t="shared" si="3"/>
        <v>2029</v>
      </c>
      <c r="O14" s="221">
        <v>169</v>
      </c>
      <c r="P14" s="214">
        <f t="shared" ref="P14:Q21" si="5">(E14-I14)/12</f>
        <v>0</v>
      </c>
      <c r="Q14" s="222">
        <f t="shared" si="5"/>
        <v>169.08333333333334</v>
      </c>
      <c r="R14" s="223"/>
      <c r="S14" s="216">
        <f t="shared" si="0"/>
        <v>1860</v>
      </c>
      <c r="T14" s="214">
        <f t="shared" si="1"/>
        <v>0</v>
      </c>
      <c r="U14" s="214">
        <f t="shared" si="1"/>
        <v>1859.9166666666667</v>
      </c>
      <c r="V14" s="217">
        <f t="shared" si="2"/>
        <v>0</v>
      </c>
    </row>
    <row r="15" spans="1:23">
      <c r="A15" s="191">
        <v>10</v>
      </c>
      <c r="B15" s="75" t="s">
        <v>164</v>
      </c>
      <c r="C15" s="91"/>
      <c r="D15" s="106">
        <v>916</v>
      </c>
      <c r="E15" s="92"/>
      <c r="F15" s="92">
        <v>916</v>
      </c>
      <c r="G15" s="92"/>
      <c r="H15" s="92"/>
      <c r="I15" s="113"/>
      <c r="J15" s="113"/>
      <c r="K15" s="93"/>
      <c r="L15" s="218"/>
      <c r="M15" s="219"/>
      <c r="N15" s="220">
        <f t="shared" si="3"/>
        <v>916</v>
      </c>
      <c r="O15" s="221">
        <v>76</v>
      </c>
      <c r="P15" s="214">
        <f t="shared" si="5"/>
        <v>0</v>
      </c>
      <c r="Q15" s="222">
        <f t="shared" si="5"/>
        <v>76.333333333333329</v>
      </c>
      <c r="R15" s="223"/>
      <c r="S15" s="216">
        <f t="shared" si="0"/>
        <v>840</v>
      </c>
      <c r="T15" s="214">
        <f t="shared" si="1"/>
        <v>0</v>
      </c>
      <c r="U15" s="214">
        <f t="shared" si="1"/>
        <v>839.66666666666663</v>
      </c>
      <c r="V15" s="217">
        <f t="shared" si="2"/>
        <v>0</v>
      </c>
    </row>
    <row r="16" spans="1:23">
      <c r="A16" s="191">
        <v>11</v>
      </c>
      <c r="B16" s="75" t="s">
        <v>165</v>
      </c>
      <c r="C16" s="91"/>
      <c r="D16" s="106">
        <v>1022</v>
      </c>
      <c r="E16" s="92"/>
      <c r="F16" s="92">
        <v>1022</v>
      </c>
      <c r="G16" s="92"/>
      <c r="H16" s="92"/>
      <c r="I16" s="113"/>
      <c r="J16" s="113"/>
      <c r="K16" s="218"/>
      <c r="L16" s="218"/>
      <c r="M16" s="219"/>
      <c r="N16" s="220">
        <f t="shared" si="3"/>
        <v>1022</v>
      </c>
      <c r="O16" s="221">
        <v>85</v>
      </c>
      <c r="P16" s="214">
        <f t="shared" si="5"/>
        <v>0</v>
      </c>
      <c r="Q16" s="222">
        <f t="shared" si="5"/>
        <v>85.166666666666671</v>
      </c>
      <c r="R16" s="223"/>
      <c r="S16" s="216">
        <f t="shared" si="0"/>
        <v>937</v>
      </c>
      <c r="T16" s="214">
        <f t="shared" si="1"/>
        <v>0</v>
      </c>
      <c r="U16" s="214">
        <f t="shared" si="1"/>
        <v>936.83333333333337</v>
      </c>
      <c r="V16" s="217">
        <f t="shared" si="2"/>
        <v>0</v>
      </c>
    </row>
    <row r="17" spans="1:23">
      <c r="A17" s="191">
        <v>12</v>
      </c>
      <c r="B17" s="75" t="s">
        <v>166</v>
      </c>
      <c r="C17" s="91"/>
      <c r="D17" s="106">
        <v>2262</v>
      </c>
      <c r="E17" s="92"/>
      <c r="F17" s="92">
        <v>2262</v>
      </c>
      <c r="G17" s="92">
        <v>0</v>
      </c>
      <c r="H17" s="92">
        <f>1898+364</f>
        <v>2262</v>
      </c>
      <c r="I17" s="113"/>
      <c r="J17" s="113">
        <f>1898+364</f>
        <v>2262</v>
      </c>
      <c r="K17" s="218"/>
      <c r="L17" s="218"/>
      <c r="M17" s="219"/>
      <c r="N17" s="220">
        <f t="shared" si="3"/>
        <v>0</v>
      </c>
      <c r="O17" s="221">
        <f t="shared" ref="O17:O51" si="6">N17/12</f>
        <v>0</v>
      </c>
      <c r="P17" s="214">
        <f t="shared" si="5"/>
        <v>0</v>
      </c>
      <c r="Q17" s="222">
        <f t="shared" si="5"/>
        <v>0</v>
      </c>
      <c r="R17" s="223"/>
      <c r="S17" s="216">
        <f t="shared" si="0"/>
        <v>2262</v>
      </c>
      <c r="T17" s="214">
        <f t="shared" si="1"/>
        <v>0</v>
      </c>
      <c r="U17" s="214">
        <f t="shared" si="1"/>
        <v>2262</v>
      </c>
      <c r="V17" s="217">
        <f t="shared" si="2"/>
        <v>0</v>
      </c>
    </row>
    <row r="18" spans="1:23">
      <c r="A18" s="191">
        <v>13</v>
      </c>
      <c r="B18" s="75" t="s">
        <v>167</v>
      </c>
      <c r="C18" s="91"/>
      <c r="D18" s="106">
        <v>773</v>
      </c>
      <c r="E18" s="92">
        <v>773</v>
      </c>
      <c r="F18" s="92"/>
      <c r="G18" s="92"/>
      <c r="H18" s="92">
        <f>737+36</f>
        <v>773</v>
      </c>
      <c r="I18" s="113">
        <f>737+36</f>
        <v>773</v>
      </c>
      <c r="J18" s="113"/>
      <c r="K18" s="218"/>
      <c r="L18" s="218"/>
      <c r="M18" s="219"/>
      <c r="N18" s="220">
        <f t="shared" si="3"/>
        <v>0</v>
      </c>
      <c r="O18" s="221">
        <f t="shared" si="6"/>
        <v>0</v>
      </c>
      <c r="P18" s="214">
        <f t="shared" si="5"/>
        <v>0</v>
      </c>
      <c r="Q18" s="222">
        <f t="shared" si="5"/>
        <v>0</v>
      </c>
      <c r="R18" s="223"/>
      <c r="S18" s="216">
        <f t="shared" si="0"/>
        <v>773</v>
      </c>
      <c r="T18" s="214">
        <f t="shared" si="1"/>
        <v>773</v>
      </c>
      <c r="U18" s="214">
        <f t="shared" si="1"/>
        <v>0</v>
      </c>
      <c r="V18" s="217">
        <f t="shared" si="2"/>
        <v>0</v>
      </c>
    </row>
    <row r="19" spans="1:23">
      <c r="A19" s="191">
        <v>14</v>
      </c>
      <c r="B19" s="75" t="s">
        <v>168</v>
      </c>
      <c r="C19" s="91"/>
      <c r="D19" s="106">
        <v>9529</v>
      </c>
      <c r="E19" s="92">
        <v>1096</v>
      </c>
      <c r="F19" s="92">
        <v>8433</v>
      </c>
      <c r="G19" s="92"/>
      <c r="H19" s="92">
        <f>8530+999</f>
        <v>9529</v>
      </c>
      <c r="I19" s="113">
        <v>1096</v>
      </c>
      <c r="J19" s="113">
        <f>7434+999</f>
        <v>8433</v>
      </c>
      <c r="K19" s="218"/>
      <c r="L19" s="218"/>
      <c r="M19" s="219"/>
      <c r="N19" s="220">
        <f t="shared" si="3"/>
        <v>0</v>
      </c>
      <c r="O19" s="221">
        <f t="shared" si="6"/>
        <v>0</v>
      </c>
      <c r="P19" s="214">
        <f t="shared" si="5"/>
        <v>0</v>
      </c>
      <c r="Q19" s="222">
        <f t="shared" si="5"/>
        <v>0</v>
      </c>
      <c r="R19" s="223"/>
      <c r="S19" s="216">
        <f t="shared" si="0"/>
        <v>9529</v>
      </c>
      <c r="T19" s="214">
        <f t="shared" si="1"/>
        <v>1096</v>
      </c>
      <c r="U19" s="214">
        <f t="shared" si="1"/>
        <v>8433</v>
      </c>
      <c r="V19" s="217">
        <f t="shared" si="2"/>
        <v>0</v>
      </c>
    </row>
    <row r="20" spans="1:23" ht="25.5">
      <c r="A20" s="191">
        <v>15</v>
      </c>
      <c r="B20" s="75" t="s">
        <v>169</v>
      </c>
      <c r="C20" s="91"/>
      <c r="D20" s="106">
        <v>75</v>
      </c>
      <c r="E20" s="92"/>
      <c r="F20" s="92">
        <v>75</v>
      </c>
      <c r="G20" s="92"/>
      <c r="H20" s="92"/>
      <c r="I20" s="113"/>
      <c r="J20" s="113"/>
      <c r="K20" s="218"/>
      <c r="L20" s="218"/>
      <c r="M20" s="219">
        <v>75</v>
      </c>
      <c r="N20" s="220">
        <f t="shared" si="3"/>
        <v>0</v>
      </c>
      <c r="O20" s="221">
        <f t="shared" si="6"/>
        <v>0</v>
      </c>
      <c r="P20" s="214">
        <f t="shared" si="5"/>
        <v>0</v>
      </c>
      <c r="Q20" s="222">
        <f>(F20-J20-M20)/12</f>
        <v>0</v>
      </c>
      <c r="R20" s="223"/>
      <c r="S20" s="216">
        <f t="shared" si="0"/>
        <v>75</v>
      </c>
      <c r="T20" s="214">
        <f t="shared" si="1"/>
        <v>0</v>
      </c>
      <c r="U20" s="214">
        <f t="shared" si="1"/>
        <v>75</v>
      </c>
      <c r="V20" s="217">
        <f t="shared" si="2"/>
        <v>0</v>
      </c>
    </row>
    <row r="21" spans="1:23" ht="25.5">
      <c r="A21" s="191">
        <v>16</v>
      </c>
      <c r="B21" s="75" t="s">
        <v>170</v>
      </c>
      <c r="C21" s="91"/>
      <c r="D21" s="106">
        <v>135</v>
      </c>
      <c r="E21" s="92"/>
      <c r="F21" s="92">
        <v>135</v>
      </c>
      <c r="G21" s="92"/>
      <c r="H21" s="92"/>
      <c r="I21" s="113"/>
      <c r="J21" s="113"/>
      <c r="K21" s="218"/>
      <c r="L21" s="218"/>
      <c r="M21" s="219">
        <v>135</v>
      </c>
      <c r="N21" s="220">
        <f t="shared" si="3"/>
        <v>0</v>
      </c>
      <c r="O21" s="221">
        <f t="shared" si="6"/>
        <v>0</v>
      </c>
      <c r="P21" s="214">
        <f t="shared" si="5"/>
        <v>0</v>
      </c>
      <c r="Q21" s="222">
        <f>(F21-J21-M21)/12</f>
        <v>0</v>
      </c>
      <c r="R21" s="223"/>
      <c r="S21" s="216">
        <f t="shared" si="0"/>
        <v>135</v>
      </c>
      <c r="T21" s="214">
        <f t="shared" si="1"/>
        <v>0</v>
      </c>
      <c r="U21" s="214">
        <f t="shared" si="1"/>
        <v>135</v>
      </c>
      <c r="V21" s="217">
        <f t="shared" si="2"/>
        <v>0</v>
      </c>
    </row>
    <row r="22" spans="1:23" ht="25.5">
      <c r="A22" s="191">
        <v>17</v>
      </c>
      <c r="B22" s="75" t="s">
        <v>171</v>
      </c>
      <c r="C22" s="95">
        <v>32997</v>
      </c>
      <c r="D22" s="106">
        <v>1790</v>
      </c>
      <c r="E22" s="92"/>
      <c r="F22" s="92">
        <v>1700</v>
      </c>
      <c r="G22" s="92">
        <v>90</v>
      </c>
      <c r="H22" s="92"/>
      <c r="I22" s="113"/>
      <c r="J22" s="113"/>
      <c r="K22" s="218">
        <v>130</v>
      </c>
      <c r="L22" s="218">
        <v>1</v>
      </c>
      <c r="M22" s="219"/>
      <c r="N22" s="220">
        <f t="shared" si="3"/>
        <v>1569</v>
      </c>
      <c r="O22" s="221">
        <v>131</v>
      </c>
      <c r="P22" s="222">
        <v>0</v>
      </c>
      <c r="Q22" s="222">
        <f>(F22-K22-L22)/12</f>
        <v>130.75</v>
      </c>
      <c r="R22" s="223">
        <v>38</v>
      </c>
      <c r="S22" s="216">
        <f t="shared" si="0"/>
        <v>1697</v>
      </c>
      <c r="T22" s="214">
        <f t="shared" si="1"/>
        <v>0</v>
      </c>
      <c r="U22" s="214">
        <f t="shared" si="1"/>
        <v>1569.25</v>
      </c>
      <c r="V22" s="217">
        <f t="shared" si="2"/>
        <v>128</v>
      </c>
    </row>
    <row r="23" spans="1:23">
      <c r="A23" s="191">
        <v>18</v>
      </c>
      <c r="B23" s="75" t="s">
        <v>34</v>
      </c>
      <c r="C23" s="95">
        <v>40733</v>
      </c>
      <c r="D23" s="106">
        <v>1724</v>
      </c>
      <c r="E23" s="92"/>
      <c r="F23" s="92">
        <v>1724</v>
      </c>
      <c r="G23" s="92"/>
      <c r="H23" s="92">
        <v>196</v>
      </c>
      <c r="I23" s="113"/>
      <c r="J23" s="113">
        <v>196</v>
      </c>
      <c r="K23" s="218">
        <v>100</v>
      </c>
      <c r="L23" s="92">
        <v>0</v>
      </c>
      <c r="M23" s="119"/>
      <c r="N23" s="220">
        <f t="shared" si="3"/>
        <v>1428</v>
      </c>
      <c r="O23" s="221">
        <v>119</v>
      </c>
      <c r="P23" s="222">
        <v>0</v>
      </c>
      <c r="Q23" s="222">
        <f>(F23-J23-K23-L23-M23)/12</f>
        <v>119</v>
      </c>
      <c r="R23" s="223">
        <v>37</v>
      </c>
      <c r="S23" s="216">
        <f t="shared" si="0"/>
        <v>1642</v>
      </c>
      <c r="T23" s="214">
        <f t="shared" si="1"/>
        <v>0</v>
      </c>
      <c r="U23" s="214">
        <f t="shared" si="1"/>
        <v>1605</v>
      </c>
      <c r="V23" s="217">
        <f t="shared" si="2"/>
        <v>37</v>
      </c>
    </row>
    <row r="24" spans="1:23" s="234" customFormat="1">
      <c r="A24" s="129">
        <v>19</v>
      </c>
      <c r="B24" s="130" t="s">
        <v>35</v>
      </c>
      <c r="C24" s="131">
        <v>37383</v>
      </c>
      <c r="D24" s="132">
        <v>1566</v>
      </c>
      <c r="E24" s="133">
        <v>100</v>
      </c>
      <c r="F24" s="133">
        <v>1380</v>
      </c>
      <c r="G24" s="133">
        <v>86</v>
      </c>
      <c r="H24" s="133"/>
      <c r="I24" s="134"/>
      <c r="J24" s="134"/>
      <c r="K24" s="224">
        <v>100</v>
      </c>
      <c r="L24" s="224">
        <v>40</v>
      </c>
      <c r="M24" s="225"/>
      <c r="N24" s="226">
        <f t="shared" si="3"/>
        <v>1340</v>
      </c>
      <c r="O24" s="227">
        <v>112</v>
      </c>
      <c r="P24" s="228"/>
      <c r="Q24" s="228"/>
      <c r="R24" s="229">
        <v>33</v>
      </c>
      <c r="S24" s="230">
        <f t="shared" si="0"/>
        <v>1487</v>
      </c>
      <c r="T24" s="231"/>
      <c r="U24" s="231"/>
      <c r="V24" s="232">
        <f t="shared" si="2"/>
        <v>119</v>
      </c>
      <c r="W24" s="233"/>
    </row>
    <row r="25" spans="1:23">
      <c r="A25" s="78" t="s">
        <v>172</v>
      </c>
      <c r="B25" s="75" t="s">
        <v>173</v>
      </c>
      <c r="C25" s="95">
        <v>107879</v>
      </c>
      <c r="D25" s="106">
        <v>6169</v>
      </c>
      <c r="E25" s="92"/>
      <c r="F25" s="92">
        <v>6004</v>
      </c>
      <c r="G25" s="92">
        <v>165</v>
      </c>
      <c r="H25" s="92">
        <v>369</v>
      </c>
      <c r="I25" s="113"/>
      <c r="J25" s="113">
        <v>369</v>
      </c>
      <c r="K25" s="218"/>
      <c r="L25" s="218">
        <v>10</v>
      </c>
      <c r="M25" s="219"/>
      <c r="N25" s="220">
        <f t="shared" si="3"/>
        <v>5625</v>
      </c>
      <c r="O25" s="221">
        <v>469</v>
      </c>
      <c r="P25" s="222">
        <v>0</v>
      </c>
      <c r="Q25" s="222">
        <v>469</v>
      </c>
      <c r="R25" s="223">
        <v>131</v>
      </c>
      <c r="S25" s="216">
        <f t="shared" si="0"/>
        <v>5831</v>
      </c>
      <c r="T25" s="214">
        <f t="shared" ref="T25:U28" si="7">E25-P25</f>
        <v>0</v>
      </c>
      <c r="U25" s="214">
        <f t="shared" si="7"/>
        <v>5535</v>
      </c>
      <c r="V25" s="217">
        <f t="shared" si="2"/>
        <v>296</v>
      </c>
    </row>
    <row r="26" spans="1:23" ht="25.5">
      <c r="A26" s="78" t="s">
        <v>174</v>
      </c>
      <c r="B26" s="75" t="s">
        <v>44</v>
      </c>
      <c r="C26" s="95">
        <v>32272</v>
      </c>
      <c r="D26" s="106">
        <v>1200</v>
      </c>
      <c r="E26" s="92"/>
      <c r="F26" s="92">
        <v>1158</v>
      </c>
      <c r="G26" s="92">
        <v>42</v>
      </c>
      <c r="H26" s="92"/>
      <c r="I26" s="113"/>
      <c r="J26" s="113"/>
      <c r="K26" s="218"/>
      <c r="L26" s="218"/>
      <c r="M26" s="219"/>
      <c r="N26" s="220">
        <f t="shared" si="3"/>
        <v>1158</v>
      </c>
      <c r="O26" s="221">
        <v>96</v>
      </c>
      <c r="P26" s="214">
        <f t="shared" ref="P26:P27" si="8">(E26-I26)/12</f>
        <v>0</v>
      </c>
      <c r="Q26" s="222">
        <v>96</v>
      </c>
      <c r="R26" s="223">
        <v>26</v>
      </c>
      <c r="S26" s="216">
        <f t="shared" si="0"/>
        <v>1130</v>
      </c>
      <c r="T26" s="214">
        <f t="shared" si="7"/>
        <v>0</v>
      </c>
      <c r="U26" s="214">
        <f t="shared" si="7"/>
        <v>1062</v>
      </c>
      <c r="V26" s="217">
        <f t="shared" si="2"/>
        <v>68</v>
      </c>
    </row>
    <row r="27" spans="1:23" ht="25.5">
      <c r="A27" s="78" t="s">
        <v>175</v>
      </c>
      <c r="B27" s="75" t="s">
        <v>45</v>
      </c>
      <c r="C27" s="95">
        <v>19201</v>
      </c>
      <c r="D27" s="106">
        <v>550</v>
      </c>
      <c r="E27" s="92"/>
      <c r="F27" s="92">
        <v>550</v>
      </c>
      <c r="G27" s="92"/>
      <c r="H27" s="92"/>
      <c r="I27" s="113"/>
      <c r="J27" s="113"/>
      <c r="K27" s="218"/>
      <c r="L27" s="218"/>
      <c r="M27" s="219"/>
      <c r="N27" s="220">
        <f t="shared" si="3"/>
        <v>550</v>
      </c>
      <c r="O27" s="221">
        <v>46</v>
      </c>
      <c r="P27" s="214">
        <f t="shared" si="8"/>
        <v>0</v>
      </c>
      <c r="Q27" s="222">
        <v>46</v>
      </c>
      <c r="R27" s="223">
        <v>12</v>
      </c>
      <c r="S27" s="216">
        <f t="shared" si="0"/>
        <v>516</v>
      </c>
      <c r="T27" s="214">
        <f t="shared" si="7"/>
        <v>0</v>
      </c>
      <c r="U27" s="214">
        <f t="shared" si="7"/>
        <v>504</v>
      </c>
      <c r="V27" s="217">
        <f t="shared" si="2"/>
        <v>12</v>
      </c>
    </row>
    <row r="28" spans="1:23">
      <c r="A28" s="78" t="s">
        <v>176</v>
      </c>
      <c r="B28" s="75" t="s">
        <v>177</v>
      </c>
      <c r="C28" s="95">
        <v>11660</v>
      </c>
      <c r="D28" s="106">
        <v>725</v>
      </c>
      <c r="E28" s="92"/>
      <c r="F28" s="92">
        <v>725</v>
      </c>
      <c r="G28" s="92"/>
      <c r="H28" s="92"/>
      <c r="I28" s="113"/>
      <c r="J28" s="113"/>
      <c r="K28" s="218">
        <v>93</v>
      </c>
      <c r="L28" s="218"/>
      <c r="M28" s="219"/>
      <c r="N28" s="220">
        <f t="shared" si="3"/>
        <v>632</v>
      </c>
      <c r="O28" s="221">
        <v>53</v>
      </c>
      <c r="P28" s="222">
        <v>0</v>
      </c>
      <c r="Q28" s="222">
        <v>53</v>
      </c>
      <c r="R28" s="223">
        <v>15</v>
      </c>
      <c r="S28" s="216">
        <f t="shared" si="0"/>
        <v>687</v>
      </c>
      <c r="T28" s="214">
        <f t="shared" si="7"/>
        <v>0</v>
      </c>
      <c r="U28" s="214">
        <f t="shared" si="7"/>
        <v>672</v>
      </c>
      <c r="V28" s="217">
        <f t="shared" si="2"/>
        <v>15</v>
      </c>
    </row>
    <row r="29" spans="1:23" s="234" customFormat="1" ht="18.75" customHeight="1">
      <c r="A29" s="135" t="s">
        <v>178</v>
      </c>
      <c r="B29" s="130" t="s">
        <v>179</v>
      </c>
      <c r="C29" s="131">
        <v>88377</v>
      </c>
      <c r="D29" s="132">
        <v>5100</v>
      </c>
      <c r="E29" s="133">
        <v>1832</v>
      </c>
      <c r="F29" s="133">
        <v>3268</v>
      </c>
      <c r="G29" s="133"/>
      <c r="H29" s="133"/>
      <c r="I29" s="134"/>
      <c r="J29" s="134"/>
      <c r="K29" s="224">
        <v>200</v>
      </c>
      <c r="L29" s="224">
        <v>100</v>
      </c>
      <c r="M29" s="225"/>
      <c r="N29" s="226">
        <f t="shared" si="3"/>
        <v>4800</v>
      </c>
      <c r="O29" s="227">
        <v>400</v>
      </c>
      <c r="P29" s="228"/>
      <c r="Q29" s="228"/>
      <c r="R29" s="229">
        <v>108</v>
      </c>
      <c r="S29" s="230">
        <f t="shared" si="0"/>
        <v>4808</v>
      </c>
      <c r="T29" s="231"/>
      <c r="U29" s="231"/>
      <c r="V29" s="232">
        <f t="shared" si="2"/>
        <v>108</v>
      </c>
      <c r="W29" s="233"/>
    </row>
    <row r="30" spans="1:23" ht="21" customHeight="1">
      <c r="A30" s="78" t="s">
        <v>180</v>
      </c>
      <c r="B30" s="75" t="s">
        <v>181</v>
      </c>
      <c r="C30" s="95">
        <v>30238</v>
      </c>
      <c r="D30" s="106">
        <v>944</v>
      </c>
      <c r="E30" s="92"/>
      <c r="F30" s="92">
        <v>728</v>
      </c>
      <c r="G30" s="92">
        <v>216</v>
      </c>
      <c r="H30" s="92"/>
      <c r="I30" s="113"/>
      <c r="J30" s="113"/>
      <c r="K30" s="218"/>
      <c r="L30" s="218"/>
      <c r="M30" s="219"/>
      <c r="N30" s="220">
        <f t="shared" si="3"/>
        <v>728</v>
      </c>
      <c r="O30" s="221">
        <v>61</v>
      </c>
      <c r="P30" s="214">
        <f t="shared" ref="P30:P36" si="9">(E30-I30)/12</f>
        <v>0</v>
      </c>
      <c r="Q30" s="222">
        <v>61</v>
      </c>
      <c r="R30" s="223">
        <v>20</v>
      </c>
      <c r="S30" s="216">
        <f t="shared" si="0"/>
        <v>903</v>
      </c>
      <c r="T30" s="214">
        <f t="shared" ref="T30:U37" si="10">E30-P30</f>
        <v>0</v>
      </c>
      <c r="U30" s="214">
        <f t="shared" si="10"/>
        <v>667</v>
      </c>
      <c r="V30" s="217">
        <f t="shared" si="2"/>
        <v>236</v>
      </c>
    </row>
    <row r="31" spans="1:23">
      <c r="A31" s="78" t="s">
        <v>182</v>
      </c>
      <c r="B31" s="75" t="s">
        <v>46</v>
      </c>
      <c r="C31" s="95">
        <v>32497</v>
      </c>
      <c r="D31" s="106">
        <v>1081</v>
      </c>
      <c r="E31" s="92"/>
      <c r="F31" s="92">
        <v>1081</v>
      </c>
      <c r="G31" s="92"/>
      <c r="H31" s="92"/>
      <c r="I31" s="113"/>
      <c r="J31" s="113"/>
      <c r="K31" s="218"/>
      <c r="L31" s="218"/>
      <c r="M31" s="219"/>
      <c r="N31" s="220">
        <f t="shared" si="3"/>
        <v>1081</v>
      </c>
      <c r="O31" s="221">
        <v>90</v>
      </c>
      <c r="P31" s="214">
        <f t="shared" si="9"/>
        <v>0</v>
      </c>
      <c r="Q31" s="222">
        <v>90</v>
      </c>
      <c r="R31" s="223">
        <v>23</v>
      </c>
      <c r="S31" s="216">
        <f t="shared" si="0"/>
        <v>1014</v>
      </c>
      <c r="T31" s="214">
        <f t="shared" si="10"/>
        <v>0</v>
      </c>
      <c r="U31" s="214">
        <f t="shared" si="10"/>
        <v>991</v>
      </c>
      <c r="V31" s="217">
        <f t="shared" si="2"/>
        <v>23</v>
      </c>
    </row>
    <row r="32" spans="1:23" ht="25.5">
      <c r="A32" s="78" t="s">
        <v>183</v>
      </c>
      <c r="B32" s="75" t="s">
        <v>184</v>
      </c>
      <c r="C32" s="95">
        <v>5256</v>
      </c>
      <c r="D32" s="106">
        <v>350</v>
      </c>
      <c r="E32" s="92">
        <v>250</v>
      </c>
      <c r="F32" s="92"/>
      <c r="G32" s="92">
        <v>100</v>
      </c>
      <c r="H32" s="92"/>
      <c r="I32" s="113"/>
      <c r="J32" s="113"/>
      <c r="K32" s="218"/>
      <c r="L32" s="218"/>
      <c r="M32" s="219"/>
      <c r="N32" s="220">
        <f t="shared" si="3"/>
        <v>250</v>
      </c>
      <c r="O32" s="221">
        <v>21</v>
      </c>
      <c r="P32" s="214">
        <v>21</v>
      </c>
      <c r="Q32" s="222">
        <f t="shared" ref="Q32" si="11">(F32-J32-M32)/12</f>
        <v>0</v>
      </c>
      <c r="R32" s="223">
        <v>7</v>
      </c>
      <c r="S32" s="216">
        <f t="shared" si="0"/>
        <v>336</v>
      </c>
      <c r="T32" s="214">
        <f t="shared" si="10"/>
        <v>229</v>
      </c>
      <c r="U32" s="214">
        <f t="shared" si="10"/>
        <v>0</v>
      </c>
      <c r="V32" s="217">
        <f t="shared" si="2"/>
        <v>107</v>
      </c>
    </row>
    <row r="33" spans="1:23">
      <c r="A33" s="78" t="s">
        <v>185</v>
      </c>
      <c r="B33" s="75" t="s">
        <v>186</v>
      </c>
      <c r="C33" s="95">
        <v>60905</v>
      </c>
      <c r="D33" s="106">
        <v>2875</v>
      </c>
      <c r="E33" s="92">
        <v>666</v>
      </c>
      <c r="F33" s="92">
        <v>2039</v>
      </c>
      <c r="G33" s="92">
        <v>170</v>
      </c>
      <c r="H33" s="92"/>
      <c r="I33" s="113"/>
      <c r="J33" s="113"/>
      <c r="K33" s="218"/>
      <c r="L33" s="218"/>
      <c r="M33" s="219"/>
      <c r="N33" s="220">
        <f t="shared" si="3"/>
        <v>2705</v>
      </c>
      <c r="O33" s="221">
        <v>225</v>
      </c>
      <c r="P33" s="214">
        <v>56</v>
      </c>
      <c r="Q33" s="222">
        <v>170</v>
      </c>
      <c r="R33" s="223">
        <v>61</v>
      </c>
      <c r="S33" s="216">
        <f t="shared" si="0"/>
        <v>2711</v>
      </c>
      <c r="T33" s="214">
        <f t="shared" si="10"/>
        <v>610</v>
      </c>
      <c r="U33" s="214">
        <f t="shared" si="10"/>
        <v>1869</v>
      </c>
      <c r="V33" s="217">
        <f t="shared" si="2"/>
        <v>231</v>
      </c>
    </row>
    <row r="34" spans="1:23">
      <c r="A34" s="78" t="s">
        <v>187</v>
      </c>
      <c r="B34" s="75" t="s">
        <v>188</v>
      </c>
      <c r="C34" s="91"/>
      <c r="D34" s="106">
        <v>1400</v>
      </c>
      <c r="E34" s="92">
        <v>700</v>
      </c>
      <c r="F34" s="92">
        <v>700</v>
      </c>
      <c r="G34" s="92"/>
      <c r="H34" s="92"/>
      <c r="I34" s="113"/>
      <c r="J34" s="113"/>
      <c r="K34" s="218"/>
      <c r="L34" s="218"/>
      <c r="M34" s="219"/>
      <c r="N34" s="220">
        <f t="shared" si="3"/>
        <v>1400</v>
      </c>
      <c r="O34" s="221">
        <v>117</v>
      </c>
      <c r="P34" s="214">
        <v>58</v>
      </c>
      <c r="Q34" s="222">
        <v>58</v>
      </c>
      <c r="R34" s="223"/>
      <c r="S34" s="216">
        <f t="shared" si="0"/>
        <v>1283</v>
      </c>
      <c r="T34" s="214">
        <f t="shared" si="10"/>
        <v>642</v>
      </c>
      <c r="U34" s="214">
        <f t="shared" si="10"/>
        <v>642</v>
      </c>
      <c r="V34" s="217">
        <f t="shared" si="2"/>
        <v>0</v>
      </c>
    </row>
    <row r="35" spans="1:23" ht="25.5">
      <c r="A35" s="78" t="s">
        <v>189</v>
      </c>
      <c r="B35" s="75" t="s">
        <v>190</v>
      </c>
      <c r="C35" s="96">
        <v>49549</v>
      </c>
      <c r="D35" s="106">
        <v>2061</v>
      </c>
      <c r="E35" s="92">
        <v>76</v>
      </c>
      <c r="F35" s="92">
        <v>1775</v>
      </c>
      <c r="G35" s="92">
        <v>210</v>
      </c>
      <c r="H35" s="92"/>
      <c r="I35" s="113"/>
      <c r="J35" s="113"/>
      <c r="K35" s="218"/>
      <c r="L35" s="218"/>
      <c r="M35" s="219"/>
      <c r="N35" s="220">
        <f t="shared" si="3"/>
        <v>1851</v>
      </c>
      <c r="O35" s="221">
        <v>154</v>
      </c>
      <c r="P35" s="214">
        <v>6</v>
      </c>
      <c r="Q35" s="222">
        <v>148</v>
      </c>
      <c r="R35" s="223">
        <v>44</v>
      </c>
      <c r="S35" s="216">
        <f t="shared" si="0"/>
        <v>1951</v>
      </c>
      <c r="T35" s="214">
        <f t="shared" si="10"/>
        <v>70</v>
      </c>
      <c r="U35" s="214">
        <f t="shared" si="10"/>
        <v>1627</v>
      </c>
      <c r="V35" s="217">
        <f t="shared" si="2"/>
        <v>254</v>
      </c>
    </row>
    <row r="36" spans="1:23" ht="25.5">
      <c r="A36" s="78" t="s">
        <v>191</v>
      </c>
      <c r="B36" s="75" t="s">
        <v>192</v>
      </c>
      <c r="C36" s="96">
        <v>110015</v>
      </c>
      <c r="D36" s="106">
        <v>4563</v>
      </c>
      <c r="E36" s="92"/>
      <c r="F36" s="92">
        <v>3741</v>
      </c>
      <c r="G36" s="92">
        <v>822</v>
      </c>
      <c r="H36" s="92"/>
      <c r="I36" s="113"/>
      <c r="J36" s="113"/>
      <c r="K36" s="218"/>
      <c r="L36" s="218"/>
      <c r="M36" s="219"/>
      <c r="N36" s="220">
        <f t="shared" si="3"/>
        <v>3741</v>
      </c>
      <c r="O36" s="221">
        <v>312</v>
      </c>
      <c r="P36" s="214">
        <f t="shared" si="9"/>
        <v>0</v>
      </c>
      <c r="Q36" s="222">
        <v>312</v>
      </c>
      <c r="R36" s="223">
        <v>97</v>
      </c>
      <c r="S36" s="216">
        <f t="shared" si="0"/>
        <v>4348</v>
      </c>
      <c r="T36" s="214">
        <f t="shared" si="10"/>
        <v>0</v>
      </c>
      <c r="U36" s="214">
        <f t="shared" si="10"/>
        <v>3429</v>
      </c>
      <c r="V36" s="217">
        <f t="shared" si="2"/>
        <v>919</v>
      </c>
    </row>
    <row r="37" spans="1:23" ht="25.5">
      <c r="A37" s="78" t="s">
        <v>193</v>
      </c>
      <c r="B37" s="75" t="s">
        <v>194</v>
      </c>
      <c r="C37" s="97">
        <v>114281</v>
      </c>
      <c r="D37" s="106">
        <v>3500</v>
      </c>
      <c r="E37" s="92">
        <v>84</v>
      </c>
      <c r="F37" s="92">
        <v>3404</v>
      </c>
      <c r="G37" s="92">
        <v>12</v>
      </c>
      <c r="H37" s="92"/>
      <c r="I37" s="113"/>
      <c r="J37" s="113"/>
      <c r="K37" s="218"/>
      <c r="L37" s="218"/>
      <c r="M37" s="219"/>
      <c r="N37" s="220">
        <f t="shared" si="3"/>
        <v>3488</v>
      </c>
      <c r="O37" s="221">
        <v>291</v>
      </c>
      <c r="P37" s="214">
        <v>7</v>
      </c>
      <c r="Q37" s="222">
        <v>284</v>
      </c>
      <c r="R37" s="223">
        <v>74</v>
      </c>
      <c r="S37" s="216">
        <f t="shared" si="0"/>
        <v>3283</v>
      </c>
      <c r="T37" s="214">
        <f t="shared" si="10"/>
        <v>77</v>
      </c>
      <c r="U37" s="214">
        <f t="shared" si="10"/>
        <v>3120</v>
      </c>
      <c r="V37" s="217">
        <f t="shared" si="2"/>
        <v>86</v>
      </c>
    </row>
    <row r="38" spans="1:23" s="234" customFormat="1" ht="20.25" customHeight="1">
      <c r="A38" s="135" t="s">
        <v>195</v>
      </c>
      <c r="B38" s="235" t="s">
        <v>196</v>
      </c>
      <c r="C38" s="236">
        <f>37068+23246+15063+22279</f>
        <v>97656</v>
      </c>
      <c r="D38" s="132">
        <f>7660</f>
        <v>7660</v>
      </c>
      <c r="E38" s="133">
        <v>1101</v>
      </c>
      <c r="F38" s="133">
        <v>6168</v>
      </c>
      <c r="G38" s="133">
        <v>391</v>
      </c>
      <c r="H38" s="133"/>
      <c r="I38" s="134"/>
      <c r="J38" s="134"/>
      <c r="K38" s="224">
        <v>10</v>
      </c>
      <c r="L38" s="224">
        <v>20</v>
      </c>
      <c r="M38" s="225"/>
      <c r="N38" s="226">
        <f t="shared" si="3"/>
        <v>7239</v>
      </c>
      <c r="O38" s="227">
        <v>603</v>
      </c>
      <c r="P38" s="228"/>
      <c r="Q38" s="228"/>
      <c r="R38" s="229">
        <v>163</v>
      </c>
      <c r="S38" s="230">
        <f t="shared" si="0"/>
        <v>7220</v>
      </c>
      <c r="T38" s="231"/>
      <c r="U38" s="231"/>
      <c r="V38" s="232">
        <f t="shared" si="2"/>
        <v>554</v>
      </c>
      <c r="W38" s="233"/>
    </row>
    <row r="39" spans="1:23">
      <c r="A39" s="78" t="s">
        <v>197</v>
      </c>
      <c r="B39" s="75" t="s">
        <v>198</v>
      </c>
      <c r="C39" s="91"/>
      <c r="D39" s="106">
        <v>21</v>
      </c>
      <c r="E39" s="92"/>
      <c r="F39" s="92">
        <v>21</v>
      </c>
      <c r="G39" s="92"/>
      <c r="H39" s="92"/>
      <c r="I39" s="113"/>
      <c r="J39" s="113"/>
      <c r="K39" s="218"/>
      <c r="L39" s="218"/>
      <c r="M39" s="219">
        <v>21</v>
      </c>
      <c r="N39" s="220">
        <f t="shared" si="3"/>
        <v>0</v>
      </c>
      <c r="O39" s="221">
        <f t="shared" si="6"/>
        <v>0</v>
      </c>
      <c r="P39" s="222"/>
      <c r="Q39" s="222"/>
      <c r="R39" s="223"/>
      <c r="S39" s="216">
        <f t="shared" si="0"/>
        <v>21</v>
      </c>
      <c r="T39" s="214">
        <f t="shared" ref="T39:U40" si="12">E39-P39</f>
        <v>0</v>
      </c>
      <c r="U39" s="214">
        <f t="shared" si="12"/>
        <v>21</v>
      </c>
      <c r="V39" s="217">
        <f t="shared" si="2"/>
        <v>0</v>
      </c>
    </row>
    <row r="40" spans="1:23" ht="25.5">
      <c r="A40" s="78" t="s">
        <v>199</v>
      </c>
      <c r="B40" s="75" t="s">
        <v>53</v>
      </c>
      <c r="C40" s="98">
        <v>26753</v>
      </c>
      <c r="D40" s="106">
        <v>1039</v>
      </c>
      <c r="E40" s="92"/>
      <c r="F40" s="92">
        <v>944</v>
      </c>
      <c r="G40" s="92">
        <v>95</v>
      </c>
      <c r="H40" s="92"/>
      <c r="I40" s="113"/>
      <c r="J40" s="113"/>
      <c r="K40" s="218"/>
      <c r="L40" s="218"/>
      <c r="M40" s="219"/>
      <c r="N40" s="220">
        <f t="shared" si="3"/>
        <v>944</v>
      </c>
      <c r="O40" s="221">
        <v>79</v>
      </c>
      <c r="P40" s="214">
        <f t="shared" ref="P40" si="13">(E40-I40)/12</f>
        <v>0</v>
      </c>
      <c r="Q40" s="222">
        <f t="shared" ref="Q40" si="14">(F40-J40-M40)/12</f>
        <v>78.666666666666671</v>
      </c>
      <c r="R40" s="223">
        <v>22</v>
      </c>
      <c r="S40" s="216">
        <f t="shared" si="0"/>
        <v>982</v>
      </c>
      <c r="T40" s="214">
        <f t="shared" si="12"/>
        <v>0</v>
      </c>
      <c r="U40" s="214">
        <f t="shared" si="12"/>
        <v>865.33333333333337</v>
      </c>
      <c r="V40" s="217">
        <f t="shared" si="2"/>
        <v>117</v>
      </c>
    </row>
    <row r="41" spans="1:23" s="234" customFormat="1">
      <c r="A41" s="135" t="s">
        <v>200</v>
      </c>
      <c r="B41" s="130" t="s">
        <v>54</v>
      </c>
      <c r="C41" s="136">
        <v>87294</v>
      </c>
      <c r="D41" s="132">
        <v>6057</v>
      </c>
      <c r="E41" s="133">
        <v>200</v>
      </c>
      <c r="F41" s="133">
        <v>5510</v>
      </c>
      <c r="G41" s="133">
        <v>347</v>
      </c>
      <c r="H41" s="133">
        <f>821+150</f>
        <v>971</v>
      </c>
      <c r="I41" s="134"/>
      <c r="J41" s="134">
        <f>821+150</f>
        <v>971</v>
      </c>
      <c r="K41" s="224">
        <v>280</v>
      </c>
      <c r="L41" s="133">
        <v>100</v>
      </c>
      <c r="M41" s="137"/>
      <c r="N41" s="226">
        <f t="shared" si="3"/>
        <v>4359</v>
      </c>
      <c r="O41" s="227">
        <v>363</v>
      </c>
      <c r="P41" s="228"/>
      <c r="Q41" s="228"/>
      <c r="R41" s="229">
        <v>129</v>
      </c>
      <c r="S41" s="230">
        <f t="shared" si="0"/>
        <v>5823</v>
      </c>
      <c r="T41" s="231"/>
      <c r="U41" s="231"/>
      <c r="V41" s="232">
        <f t="shared" si="2"/>
        <v>476</v>
      </c>
      <c r="W41" s="233"/>
    </row>
    <row r="42" spans="1:23">
      <c r="A42" s="78" t="s">
        <v>201</v>
      </c>
      <c r="B42" s="75" t="s">
        <v>55</v>
      </c>
      <c r="C42" s="98">
        <v>14160</v>
      </c>
      <c r="D42" s="106">
        <v>1000</v>
      </c>
      <c r="E42" s="92"/>
      <c r="F42" s="92">
        <v>922</v>
      </c>
      <c r="G42" s="92">
        <v>78</v>
      </c>
      <c r="H42" s="92"/>
      <c r="I42" s="113"/>
      <c r="J42" s="113"/>
      <c r="K42" s="218"/>
      <c r="L42" s="218"/>
      <c r="M42" s="219"/>
      <c r="N42" s="220">
        <f t="shared" si="3"/>
        <v>922</v>
      </c>
      <c r="O42" s="221">
        <v>77</v>
      </c>
      <c r="P42" s="214">
        <f t="shared" ref="P42:P49" si="15">(E42-I42)/12</f>
        <v>0</v>
      </c>
      <c r="Q42" s="222">
        <f t="shared" ref="Q42:Q49" si="16">(F42-J42-M42)/12</f>
        <v>76.833333333333329</v>
      </c>
      <c r="R42" s="223">
        <v>21</v>
      </c>
      <c r="S42" s="216">
        <f t="shared" si="0"/>
        <v>944</v>
      </c>
      <c r="T42" s="214">
        <f t="shared" ref="T42:U49" si="17">E42-P42</f>
        <v>0</v>
      </c>
      <c r="U42" s="214">
        <f t="shared" si="17"/>
        <v>845.16666666666663</v>
      </c>
      <c r="V42" s="217">
        <f t="shared" si="2"/>
        <v>99</v>
      </c>
    </row>
    <row r="43" spans="1:23">
      <c r="A43" s="79" t="s">
        <v>202</v>
      </c>
      <c r="B43" s="77" t="s">
        <v>56</v>
      </c>
      <c r="C43" s="99">
        <v>47717</v>
      </c>
      <c r="D43" s="106">
        <v>820</v>
      </c>
      <c r="E43" s="92"/>
      <c r="F43" s="92">
        <v>168</v>
      </c>
      <c r="G43" s="92">
        <v>652</v>
      </c>
      <c r="H43" s="92"/>
      <c r="I43" s="113"/>
      <c r="J43" s="113"/>
      <c r="K43" s="218"/>
      <c r="L43" s="218"/>
      <c r="M43" s="219"/>
      <c r="N43" s="220">
        <f t="shared" si="3"/>
        <v>168</v>
      </c>
      <c r="O43" s="221">
        <v>14</v>
      </c>
      <c r="P43" s="214">
        <f t="shared" si="15"/>
        <v>0</v>
      </c>
      <c r="Q43" s="222">
        <f t="shared" si="16"/>
        <v>14</v>
      </c>
      <c r="R43" s="223">
        <v>17</v>
      </c>
      <c r="S43" s="216">
        <f t="shared" si="0"/>
        <v>823</v>
      </c>
      <c r="T43" s="214">
        <f t="shared" si="17"/>
        <v>0</v>
      </c>
      <c r="U43" s="214">
        <f t="shared" si="17"/>
        <v>154</v>
      </c>
      <c r="V43" s="217">
        <f t="shared" si="2"/>
        <v>669</v>
      </c>
    </row>
    <row r="44" spans="1:23">
      <c r="A44" s="78" t="s">
        <v>203</v>
      </c>
      <c r="B44" s="75" t="s">
        <v>58</v>
      </c>
      <c r="C44" s="98"/>
      <c r="D44" s="106">
        <v>540</v>
      </c>
      <c r="E44" s="92"/>
      <c r="F44" s="92">
        <v>540</v>
      </c>
      <c r="G44" s="92"/>
      <c r="H44" s="92"/>
      <c r="I44" s="113"/>
      <c r="J44" s="113"/>
      <c r="K44" s="218"/>
      <c r="L44" s="218"/>
      <c r="M44" s="219"/>
      <c r="N44" s="220">
        <f t="shared" si="3"/>
        <v>540</v>
      </c>
      <c r="O44" s="221">
        <v>45</v>
      </c>
      <c r="P44" s="214">
        <f t="shared" si="15"/>
        <v>0</v>
      </c>
      <c r="Q44" s="222">
        <f t="shared" si="16"/>
        <v>45</v>
      </c>
      <c r="R44" s="223"/>
      <c r="S44" s="216">
        <f t="shared" si="0"/>
        <v>495</v>
      </c>
      <c r="T44" s="214">
        <f t="shared" si="17"/>
        <v>0</v>
      </c>
      <c r="U44" s="214">
        <f t="shared" si="17"/>
        <v>495</v>
      </c>
      <c r="V44" s="217">
        <f t="shared" si="2"/>
        <v>0</v>
      </c>
    </row>
    <row r="45" spans="1:23" ht="25.5">
      <c r="A45" s="78" t="s">
        <v>204</v>
      </c>
      <c r="B45" s="75" t="s">
        <v>38</v>
      </c>
      <c r="C45" s="98">
        <v>48199</v>
      </c>
      <c r="D45" s="106">
        <v>1700</v>
      </c>
      <c r="E45" s="92"/>
      <c r="F45" s="92">
        <v>1700</v>
      </c>
      <c r="G45" s="92"/>
      <c r="H45" s="92"/>
      <c r="I45" s="113"/>
      <c r="J45" s="113"/>
      <c r="K45" s="218"/>
      <c r="L45" s="218"/>
      <c r="M45" s="219"/>
      <c r="N45" s="220">
        <f t="shared" si="3"/>
        <v>1700</v>
      </c>
      <c r="O45" s="221">
        <v>142</v>
      </c>
      <c r="P45" s="214">
        <f t="shared" si="15"/>
        <v>0</v>
      </c>
      <c r="Q45" s="222">
        <f t="shared" si="16"/>
        <v>141.66666666666666</v>
      </c>
      <c r="R45" s="223">
        <v>36</v>
      </c>
      <c r="S45" s="216">
        <f t="shared" si="0"/>
        <v>1594</v>
      </c>
      <c r="T45" s="214">
        <f t="shared" si="17"/>
        <v>0</v>
      </c>
      <c r="U45" s="214">
        <f t="shared" si="17"/>
        <v>1558.3333333333333</v>
      </c>
      <c r="V45" s="217">
        <f t="shared" si="2"/>
        <v>36</v>
      </c>
    </row>
    <row r="46" spans="1:23">
      <c r="A46" s="78" t="s">
        <v>205</v>
      </c>
      <c r="B46" s="75" t="s">
        <v>39</v>
      </c>
      <c r="C46" s="98">
        <v>82524</v>
      </c>
      <c r="D46" s="106">
        <v>3764</v>
      </c>
      <c r="E46" s="92"/>
      <c r="F46" s="92">
        <v>3764</v>
      </c>
      <c r="G46" s="92"/>
      <c r="H46" s="92">
        <v>264</v>
      </c>
      <c r="I46" s="113"/>
      <c r="J46" s="113">
        <v>264</v>
      </c>
      <c r="K46" s="218">
        <v>110</v>
      </c>
      <c r="L46" s="218"/>
      <c r="M46" s="219"/>
      <c r="N46" s="220">
        <f t="shared" si="3"/>
        <v>3390</v>
      </c>
      <c r="O46" s="221">
        <v>282</v>
      </c>
      <c r="P46" s="214">
        <f>0</f>
        <v>0</v>
      </c>
      <c r="Q46" s="222">
        <v>282</v>
      </c>
      <c r="R46" s="223">
        <v>80</v>
      </c>
      <c r="S46" s="216">
        <f t="shared" si="0"/>
        <v>3562</v>
      </c>
      <c r="T46" s="214">
        <f t="shared" si="17"/>
        <v>0</v>
      </c>
      <c r="U46" s="214">
        <f t="shared" si="17"/>
        <v>3482</v>
      </c>
      <c r="V46" s="217">
        <f t="shared" si="2"/>
        <v>80</v>
      </c>
    </row>
    <row r="47" spans="1:23" ht="38.25">
      <c r="A47" s="78" t="s">
        <v>206</v>
      </c>
      <c r="B47" s="75" t="s">
        <v>207</v>
      </c>
      <c r="C47" s="98">
        <v>26011</v>
      </c>
      <c r="D47" s="106">
        <v>530</v>
      </c>
      <c r="E47" s="92">
        <v>530</v>
      </c>
      <c r="F47" s="92"/>
      <c r="G47" s="92"/>
      <c r="H47" s="92"/>
      <c r="I47" s="113"/>
      <c r="J47" s="113"/>
      <c r="K47" s="218"/>
      <c r="L47" s="218"/>
      <c r="M47" s="219"/>
      <c r="N47" s="220">
        <f t="shared" si="3"/>
        <v>530</v>
      </c>
      <c r="O47" s="221">
        <v>44</v>
      </c>
      <c r="P47" s="214">
        <f t="shared" si="15"/>
        <v>44.166666666666664</v>
      </c>
      <c r="Q47" s="222">
        <f t="shared" si="16"/>
        <v>0</v>
      </c>
      <c r="R47" s="223">
        <v>11</v>
      </c>
      <c r="S47" s="216">
        <f t="shared" si="0"/>
        <v>497</v>
      </c>
      <c r="T47" s="214">
        <f t="shared" si="17"/>
        <v>485.83333333333331</v>
      </c>
      <c r="U47" s="214">
        <f t="shared" si="17"/>
        <v>0</v>
      </c>
      <c r="V47" s="217">
        <f t="shared" si="2"/>
        <v>11</v>
      </c>
    </row>
    <row r="48" spans="1:23">
      <c r="A48" s="78" t="s">
        <v>208</v>
      </c>
      <c r="B48" s="75" t="s">
        <v>42</v>
      </c>
      <c r="C48" s="98">
        <v>29874</v>
      </c>
      <c r="D48" s="106">
        <v>1810</v>
      </c>
      <c r="E48" s="92"/>
      <c r="F48" s="92">
        <v>1542</v>
      </c>
      <c r="G48" s="92">
        <v>268</v>
      </c>
      <c r="H48" s="92"/>
      <c r="I48" s="113"/>
      <c r="J48" s="113"/>
      <c r="K48" s="218"/>
      <c r="L48" s="218"/>
      <c r="M48" s="219"/>
      <c r="N48" s="220">
        <f t="shared" si="3"/>
        <v>1542</v>
      </c>
      <c r="O48" s="221">
        <v>128</v>
      </c>
      <c r="P48" s="214">
        <f t="shared" si="15"/>
        <v>0</v>
      </c>
      <c r="Q48" s="222">
        <v>128</v>
      </c>
      <c r="R48" s="223">
        <v>38</v>
      </c>
      <c r="S48" s="216">
        <f t="shared" si="0"/>
        <v>1720</v>
      </c>
      <c r="T48" s="214">
        <f t="shared" si="17"/>
        <v>0</v>
      </c>
      <c r="U48" s="214">
        <f t="shared" si="17"/>
        <v>1414</v>
      </c>
      <c r="V48" s="217">
        <f t="shared" si="2"/>
        <v>306</v>
      </c>
    </row>
    <row r="49" spans="1:23">
      <c r="A49" s="78" t="s">
        <v>209</v>
      </c>
      <c r="B49" s="75" t="s">
        <v>210</v>
      </c>
      <c r="C49" s="98">
        <v>84006</v>
      </c>
      <c r="D49" s="106">
        <v>3744</v>
      </c>
      <c r="E49" s="92">
        <v>1928</v>
      </c>
      <c r="F49" s="92">
        <v>1816</v>
      </c>
      <c r="G49" s="92"/>
      <c r="H49" s="92">
        <v>203</v>
      </c>
      <c r="I49" s="113">
        <v>203</v>
      </c>
      <c r="J49" s="113"/>
      <c r="K49" s="218"/>
      <c r="L49" s="218"/>
      <c r="M49" s="219"/>
      <c r="N49" s="220">
        <f t="shared" si="3"/>
        <v>3541</v>
      </c>
      <c r="O49" s="221">
        <v>295</v>
      </c>
      <c r="P49" s="214">
        <f t="shared" si="15"/>
        <v>143.75</v>
      </c>
      <c r="Q49" s="222">
        <f t="shared" si="16"/>
        <v>151.33333333333334</v>
      </c>
      <c r="R49" s="223">
        <v>80</v>
      </c>
      <c r="S49" s="216">
        <f t="shared" si="0"/>
        <v>3529</v>
      </c>
      <c r="T49" s="214">
        <f t="shared" si="17"/>
        <v>1784.25</v>
      </c>
      <c r="U49" s="214">
        <f t="shared" si="17"/>
        <v>1664.6666666666667</v>
      </c>
      <c r="V49" s="217">
        <f t="shared" si="2"/>
        <v>80</v>
      </c>
    </row>
    <row r="50" spans="1:23" s="234" customFormat="1">
      <c r="A50" s="135" t="s">
        <v>211</v>
      </c>
      <c r="B50" s="130" t="s">
        <v>59</v>
      </c>
      <c r="C50" s="138">
        <v>66628</v>
      </c>
      <c r="D50" s="132">
        <v>3036</v>
      </c>
      <c r="E50" s="133">
        <v>64</v>
      </c>
      <c r="F50" s="133">
        <v>2816</v>
      </c>
      <c r="G50" s="133">
        <v>156</v>
      </c>
      <c r="H50" s="133"/>
      <c r="I50" s="134"/>
      <c r="J50" s="134"/>
      <c r="K50" s="224"/>
      <c r="L50" s="224">
        <v>44</v>
      </c>
      <c r="M50" s="225"/>
      <c r="N50" s="226">
        <f t="shared" si="3"/>
        <v>2836</v>
      </c>
      <c r="O50" s="227">
        <v>236</v>
      </c>
      <c r="P50" s="228"/>
      <c r="Q50" s="228"/>
      <c r="R50" s="229">
        <v>65</v>
      </c>
      <c r="S50" s="230">
        <f t="shared" si="0"/>
        <v>2865</v>
      </c>
      <c r="T50" s="231"/>
      <c r="U50" s="231"/>
      <c r="V50" s="232">
        <f t="shared" si="2"/>
        <v>221</v>
      </c>
      <c r="W50" s="233"/>
    </row>
    <row r="51" spans="1:23">
      <c r="A51" s="78" t="s">
        <v>212</v>
      </c>
      <c r="B51" s="75" t="s">
        <v>213</v>
      </c>
      <c r="C51" s="91"/>
      <c r="D51" s="106">
        <v>437</v>
      </c>
      <c r="E51" s="92"/>
      <c r="F51" s="92">
        <v>437</v>
      </c>
      <c r="G51" s="92"/>
      <c r="H51" s="92"/>
      <c r="I51" s="113"/>
      <c r="J51" s="113"/>
      <c r="K51" s="218"/>
      <c r="L51" s="218"/>
      <c r="M51" s="219">
        <v>437</v>
      </c>
      <c r="N51" s="220">
        <f t="shared" si="3"/>
        <v>0</v>
      </c>
      <c r="O51" s="221">
        <f t="shared" si="6"/>
        <v>0</v>
      </c>
      <c r="P51" s="222">
        <v>0</v>
      </c>
      <c r="Q51" s="222">
        <v>0</v>
      </c>
      <c r="R51" s="223">
        <v>0</v>
      </c>
      <c r="S51" s="216">
        <f t="shared" si="0"/>
        <v>437</v>
      </c>
      <c r="T51" s="214">
        <f t="shared" ref="T51:U56" si="18">E51-P51</f>
        <v>0</v>
      </c>
      <c r="U51" s="214">
        <f t="shared" si="18"/>
        <v>437</v>
      </c>
      <c r="V51" s="217">
        <f t="shared" si="2"/>
        <v>0</v>
      </c>
    </row>
    <row r="52" spans="1:23">
      <c r="A52" s="78" t="s">
        <v>214</v>
      </c>
      <c r="B52" s="75" t="s">
        <v>64</v>
      </c>
      <c r="C52" s="100">
        <v>108436</v>
      </c>
      <c r="D52" s="106">
        <v>8828</v>
      </c>
      <c r="E52" s="92">
        <v>410</v>
      </c>
      <c r="F52" s="92">
        <v>8265</v>
      </c>
      <c r="G52" s="92">
        <v>153</v>
      </c>
      <c r="H52" s="92">
        <v>1928</v>
      </c>
      <c r="I52" s="113"/>
      <c r="J52" s="113">
        <v>1928</v>
      </c>
      <c r="K52" s="218">
        <v>15</v>
      </c>
      <c r="L52" s="218"/>
      <c r="M52" s="219"/>
      <c r="N52" s="220">
        <f t="shared" si="3"/>
        <v>6732</v>
      </c>
      <c r="O52" s="221">
        <v>561</v>
      </c>
      <c r="P52" s="214">
        <f t="shared" ref="P52" si="19">(E52-I52)/12</f>
        <v>34.166666666666664</v>
      </c>
      <c r="Q52" s="222">
        <v>527</v>
      </c>
      <c r="R52" s="223">
        <v>185</v>
      </c>
      <c r="S52" s="216">
        <f t="shared" si="0"/>
        <v>8452</v>
      </c>
      <c r="T52" s="214">
        <f t="shared" si="18"/>
        <v>375.83333333333331</v>
      </c>
      <c r="U52" s="214">
        <f t="shared" si="18"/>
        <v>7738</v>
      </c>
      <c r="V52" s="217">
        <f t="shared" si="2"/>
        <v>338</v>
      </c>
    </row>
    <row r="53" spans="1:23">
      <c r="A53" s="78" t="s">
        <v>215</v>
      </c>
      <c r="B53" s="75" t="s">
        <v>65</v>
      </c>
      <c r="C53" s="100">
        <v>62008</v>
      </c>
      <c r="D53" s="106">
        <v>3043</v>
      </c>
      <c r="E53" s="92"/>
      <c r="F53" s="92">
        <v>2955</v>
      </c>
      <c r="G53" s="92">
        <v>88</v>
      </c>
      <c r="H53" s="92"/>
      <c r="I53" s="113"/>
      <c r="J53" s="113"/>
      <c r="K53" s="218"/>
      <c r="L53" s="218">
        <v>4</v>
      </c>
      <c r="M53" s="219"/>
      <c r="N53" s="220">
        <f t="shared" si="3"/>
        <v>2951</v>
      </c>
      <c r="O53" s="221">
        <v>246</v>
      </c>
      <c r="P53" s="222">
        <v>0</v>
      </c>
      <c r="Q53" s="222">
        <f>(F53-L53)/12</f>
        <v>245.91666666666666</v>
      </c>
      <c r="R53" s="223">
        <v>65</v>
      </c>
      <c r="S53" s="216">
        <f t="shared" si="0"/>
        <v>2862</v>
      </c>
      <c r="T53" s="214">
        <f t="shared" si="18"/>
        <v>0</v>
      </c>
      <c r="U53" s="214">
        <f t="shared" si="18"/>
        <v>2709.0833333333335</v>
      </c>
      <c r="V53" s="217">
        <f t="shared" si="2"/>
        <v>153</v>
      </c>
    </row>
    <row r="54" spans="1:23">
      <c r="A54" s="78" t="s">
        <v>216</v>
      </c>
      <c r="B54" s="75" t="s">
        <v>217</v>
      </c>
      <c r="C54" s="100">
        <v>44504</v>
      </c>
      <c r="D54" s="106">
        <v>1211</v>
      </c>
      <c r="E54" s="92"/>
      <c r="F54" s="92">
        <v>1141</v>
      </c>
      <c r="G54" s="92">
        <v>70</v>
      </c>
      <c r="H54" s="92"/>
      <c r="I54" s="113"/>
      <c r="J54" s="113"/>
      <c r="K54" s="218"/>
      <c r="L54" s="218"/>
      <c r="M54" s="219"/>
      <c r="N54" s="220">
        <f t="shared" si="3"/>
        <v>1141</v>
      </c>
      <c r="O54" s="221">
        <v>95</v>
      </c>
      <c r="P54" s="214">
        <f t="shared" ref="P54:P56" si="20">(E54-I54)/12</f>
        <v>0</v>
      </c>
      <c r="Q54" s="222">
        <f t="shared" ref="Q54:Q55" si="21">(F54-J54-M54)/12</f>
        <v>95.083333333333329</v>
      </c>
      <c r="R54" s="223">
        <v>26</v>
      </c>
      <c r="S54" s="216">
        <f t="shared" si="0"/>
        <v>1142</v>
      </c>
      <c r="T54" s="214">
        <f t="shared" si="18"/>
        <v>0</v>
      </c>
      <c r="U54" s="214">
        <f t="shared" si="18"/>
        <v>1045.9166666666667</v>
      </c>
      <c r="V54" s="217">
        <f t="shared" si="2"/>
        <v>96</v>
      </c>
    </row>
    <row r="55" spans="1:23">
      <c r="A55" s="78" t="s">
        <v>218</v>
      </c>
      <c r="B55" s="75" t="s">
        <v>219</v>
      </c>
      <c r="C55" s="100">
        <v>56873</v>
      </c>
      <c r="D55" s="106">
        <v>3700</v>
      </c>
      <c r="E55" s="92"/>
      <c r="F55" s="92">
        <v>3700</v>
      </c>
      <c r="G55" s="92"/>
      <c r="H55" s="92"/>
      <c r="I55" s="113"/>
      <c r="J55" s="113"/>
      <c r="K55" s="218"/>
      <c r="L55" s="218"/>
      <c r="M55" s="219"/>
      <c r="N55" s="220">
        <f t="shared" si="3"/>
        <v>3700</v>
      </c>
      <c r="O55" s="221">
        <v>308</v>
      </c>
      <c r="P55" s="214">
        <f t="shared" si="20"/>
        <v>0</v>
      </c>
      <c r="Q55" s="222">
        <f t="shared" si="21"/>
        <v>308.33333333333331</v>
      </c>
      <c r="R55" s="223">
        <v>79</v>
      </c>
      <c r="S55" s="216">
        <f t="shared" si="0"/>
        <v>3471</v>
      </c>
      <c r="T55" s="214">
        <f t="shared" si="18"/>
        <v>0</v>
      </c>
      <c r="U55" s="214">
        <f t="shared" si="18"/>
        <v>3391.6666666666665</v>
      </c>
      <c r="V55" s="217">
        <f t="shared" si="2"/>
        <v>79</v>
      </c>
    </row>
    <row r="56" spans="1:23">
      <c r="A56" s="78" t="s">
        <v>220</v>
      </c>
      <c r="B56" s="75" t="s">
        <v>66</v>
      </c>
      <c r="C56" s="100">
        <v>72311</v>
      </c>
      <c r="D56" s="106">
        <v>2000</v>
      </c>
      <c r="E56" s="92"/>
      <c r="F56" s="92">
        <v>1950</v>
      </c>
      <c r="G56" s="92">
        <v>50</v>
      </c>
      <c r="H56" s="92"/>
      <c r="I56" s="113"/>
      <c r="J56" s="113"/>
      <c r="K56" s="218"/>
      <c r="L56" s="218"/>
      <c r="M56" s="219"/>
      <c r="N56" s="220">
        <f t="shared" si="3"/>
        <v>1950</v>
      </c>
      <c r="O56" s="221">
        <v>162</v>
      </c>
      <c r="P56" s="214">
        <f t="shared" si="20"/>
        <v>0</v>
      </c>
      <c r="Q56" s="222">
        <v>162</v>
      </c>
      <c r="R56" s="223">
        <v>43</v>
      </c>
      <c r="S56" s="216">
        <f t="shared" si="0"/>
        <v>1881</v>
      </c>
      <c r="T56" s="214">
        <f t="shared" si="18"/>
        <v>0</v>
      </c>
      <c r="U56" s="214">
        <f t="shared" si="18"/>
        <v>1788</v>
      </c>
      <c r="V56" s="217">
        <f t="shared" si="2"/>
        <v>93</v>
      </c>
    </row>
    <row r="57" spans="1:23" s="234" customFormat="1">
      <c r="A57" s="135" t="s">
        <v>221</v>
      </c>
      <c r="B57" s="130" t="s">
        <v>222</v>
      </c>
      <c r="C57" s="139">
        <v>109840</v>
      </c>
      <c r="D57" s="132">
        <v>5750</v>
      </c>
      <c r="E57" s="133">
        <v>823</v>
      </c>
      <c r="F57" s="133">
        <v>4827</v>
      </c>
      <c r="G57" s="133">
        <v>100</v>
      </c>
      <c r="H57" s="133">
        <v>823</v>
      </c>
      <c r="I57" s="134">
        <v>823</v>
      </c>
      <c r="J57" s="134"/>
      <c r="K57" s="224">
        <v>299</v>
      </c>
      <c r="L57" s="224">
        <v>229</v>
      </c>
      <c r="M57" s="225"/>
      <c r="N57" s="226">
        <f t="shared" si="3"/>
        <v>4299</v>
      </c>
      <c r="O57" s="227">
        <v>358</v>
      </c>
      <c r="P57" s="228"/>
      <c r="Q57" s="228"/>
      <c r="R57" s="229">
        <v>122</v>
      </c>
      <c r="S57" s="230">
        <f t="shared" si="0"/>
        <v>5514</v>
      </c>
      <c r="T57" s="231"/>
      <c r="U57" s="231"/>
      <c r="V57" s="232">
        <f t="shared" si="2"/>
        <v>222</v>
      </c>
      <c r="W57" s="233"/>
    </row>
    <row r="58" spans="1:23">
      <c r="A58" s="78" t="s">
        <v>223</v>
      </c>
      <c r="B58" s="75" t="s">
        <v>63</v>
      </c>
      <c r="C58" s="100">
        <v>105210</v>
      </c>
      <c r="D58" s="106">
        <v>5135</v>
      </c>
      <c r="E58" s="92"/>
      <c r="F58" s="92">
        <v>4863</v>
      </c>
      <c r="G58" s="92">
        <v>272</v>
      </c>
      <c r="H58" s="92">
        <v>1366</v>
      </c>
      <c r="I58" s="113"/>
      <c r="J58" s="113">
        <v>1366</v>
      </c>
      <c r="K58" s="218"/>
      <c r="L58" s="218"/>
      <c r="M58" s="219"/>
      <c r="N58" s="220">
        <f t="shared" si="3"/>
        <v>3497</v>
      </c>
      <c r="O58" s="221">
        <v>291</v>
      </c>
      <c r="P58" s="214">
        <f t="shared" ref="P58" si="22">(E58-I58)/12</f>
        <v>0</v>
      </c>
      <c r="Q58" s="222">
        <f t="shared" ref="Q58" si="23">(F58-J58-M58)/12</f>
        <v>291.41666666666669</v>
      </c>
      <c r="R58" s="223">
        <v>110</v>
      </c>
      <c r="S58" s="216">
        <f t="shared" si="0"/>
        <v>4954</v>
      </c>
      <c r="T58" s="214">
        <f t="shared" ref="T58:U58" si="24">E58-P58</f>
        <v>0</v>
      </c>
      <c r="U58" s="214">
        <f t="shared" si="24"/>
        <v>4571.583333333333</v>
      </c>
      <c r="V58" s="217">
        <f t="shared" si="2"/>
        <v>382</v>
      </c>
    </row>
    <row r="59" spans="1:23" s="234" customFormat="1">
      <c r="A59" s="135" t="s">
        <v>224</v>
      </c>
      <c r="B59" s="130" t="s">
        <v>225</v>
      </c>
      <c r="C59" s="139">
        <v>35106</v>
      </c>
      <c r="D59" s="132">
        <v>3800</v>
      </c>
      <c r="E59" s="133">
        <v>184</v>
      </c>
      <c r="F59" s="133">
        <v>3230</v>
      </c>
      <c r="G59" s="133">
        <v>386</v>
      </c>
      <c r="H59" s="133"/>
      <c r="I59" s="134"/>
      <c r="J59" s="134"/>
      <c r="K59" s="224"/>
      <c r="L59" s="224">
        <v>83</v>
      </c>
      <c r="M59" s="225"/>
      <c r="N59" s="226">
        <f t="shared" si="3"/>
        <v>3331</v>
      </c>
      <c r="O59" s="227">
        <v>278</v>
      </c>
      <c r="P59" s="228"/>
      <c r="Q59" s="228"/>
      <c r="R59" s="229">
        <v>81</v>
      </c>
      <c r="S59" s="230">
        <f t="shared" si="0"/>
        <v>3603</v>
      </c>
      <c r="T59" s="231"/>
      <c r="U59" s="231"/>
      <c r="V59" s="232">
        <f t="shared" si="2"/>
        <v>467</v>
      </c>
      <c r="W59" s="233"/>
    </row>
    <row r="60" spans="1:23">
      <c r="A60" s="78" t="s">
        <v>226</v>
      </c>
      <c r="B60" s="75" t="s">
        <v>68</v>
      </c>
      <c r="C60" s="100">
        <v>94099</v>
      </c>
      <c r="D60" s="106">
        <v>3114</v>
      </c>
      <c r="E60" s="92"/>
      <c r="F60" s="92">
        <v>2020</v>
      </c>
      <c r="G60" s="92">
        <v>1094</v>
      </c>
      <c r="H60" s="92"/>
      <c r="I60" s="113"/>
      <c r="J60" s="113"/>
      <c r="K60" s="218"/>
      <c r="L60" s="218"/>
      <c r="M60" s="219"/>
      <c r="N60" s="220">
        <f t="shared" si="3"/>
        <v>2020</v>
      </c>
      <c r="O60" s="221">
        <v>168</v>
      </c>
      <c r="P60" s="214">
        <f t="shared" ref="P60:P75" si="25">(E60-I60)/12</f>
        <v>0</v>
      </c>
      <c r="Q60" s="222">
        <v>168</v>
      </c>
      <c r="R60" s="223">
        <v>66</v>
      </c>
      <c r="S60" s="216">
        <f t="shared" si="0"/>
        <v>3012</v>
      </c>
      <c r="T60" s="214">
        <f t="shared" ref="T60:U87" si="26">E60-P60</f>
        <v>0</v>
      </c>
      <c r="U60" s="214">
        <f t="shared" si="26"/>
        <v>1852</v>
      </c>
      <c r="V60" s="217">
        <f t="shared" si="2"/>
        <v>1160</v>
      </c>
    </row>
    <row r="61" spans="1:23" ht="29.25" customHeight="1">
      <c r="A61" s="78" t="s">
        <v>227</v>
      </c>
      <c r="B61" s="75" t="s">
        <v>228</v>
      </c>
      <c r="C61" s="100">
        <v>60547</v>
      </c>
      <c r="D61" s="106">
        <v>7918</v>
      </c>
      <c r="E61" s="92"/>
      <c r="F61" s="92">
        <v>7593</v>
      </c>
      <c r="G61" s="92">
        <v>325</v>
      </c>
      <c r="H61" s="92">
        <f>3652-130+160</f>
        <v>3682</v>
      </c>
      <c r="I61" s="113"/>
      <c r="J61" s="113">
        <f>3522+160</f>
        <v>3682</v>
      </c>
      <c r="K61" s="218">
        <v>1</v>
      </c>
      <c r="L61" s="218"/>
      <c r="M61" s="219"/>
      <c r="N61" s="220">
        <f t="shared" si="3"/>
        <v>3910</v>
      </c>
      <c r="O61" s="221">
        <v>326</v>
      </c>
      <c r="P61" s="214">
        <f t="shared" si="25"/>
        <v>0</v>
      </c>
      <c r="Q61" s="222">
        <v>326</v>
      </c>
      <c r="R61" s="223">
        <v>168</v>
      </c>
      <c r="S61" s="216">
        <f t="shared" si="0"/>
        <v>7760</v>
      </c>
      <c r="T61" s="214">
        <f t="shared" si="26"/>
        <v>0</v>
      </c>
      <c r="U61" s="214">
        <f t="shared" si="26"/>
        <v>7267</v>
      </c>
      <c r="V61" s="217">
        <f t="shared" si="2"/>
        <v>493</v>
      </c>
    </row>
    <row r="62" spans="1:23">
      <c r="A62" s="78" t="s">
        <v>229</v>
      </c>
      <c r="B62" s="75" t="s">
        <v>73</v>
      </c>
      <c r="C62" s="100">
        <v>46322</v>
      </c>
      <c r="D62" s="106">
        <v>2889</v>
      </c>
      <c r="E62" s="92"/>
      <c r="F62" s="92">
        <v>2479</v>
      </c>
      <c r="G62" s="92">
        <v>410</v>
      </c>
      <c r="H62" s="92"/>
      <c r="I62" s="113"/>
      <c r="J62" s="113"/>
      <c r="K62" s="218"/>
      <c r="L62" s="218"/>
      <c r="M62" s="219"/>
      <c r="N62" s="220">
        <f t="shared" si="3"/>
        <v>2479</v>
      </c>
      <c r="O62" s="221">
        <v>207</v>
      </c>
      <c r="P62" s="214">
        <f t="shared" si="25"/>
        <v>0</v>
      </c>
      <c r="Q62" s="222">
        <v>207</v>
      </c>
      <c r="R62" s="223">
        <v>61</v>
      </c>
      <c r="S62" s="216">
        <f t="shared" si="0"/>
        <v>2743</v>
      </c>
      <c r="T62" s="214">
        <f t="shared" si="26"/>
        <v>0</v>
      </c>
      <c r="U62" s="214">
        <f t="shared" si="26"/>
        <v>2272</v>
      </c>
      <c r="V62" s="217">
        <f t="shared" si="2"/>
        <v>471</v>
      </c>
    </row>
    <row r="63" spans="1:23">
      <c r="A63" s="78" t="s">
        <v>230</v>
      </c>
      <c r="B63" s="75" t="s">
        <v>76</v>
      </c>
      <c r="C63" s="100">
        <v>25605</v>
      </c>
      <c r="D63" s="106">
        <v>1127</v>
      </c>
      <c r="E63" s="92"/>
      <c r="F63" s="92">
        <v>977</v>
      </c>
      <c r="G63" s="92">
        <v>150</v>
      </c>
      <c r="H63" s="92"/>
      <c r="I63" s="113"/>
      <c r="J63" s="113"/>
      <c r="K63" s="218"/>
      <c r="L63" s="218"/>
      <c r="M63" s="219"/>
      <c r="N63" s="220">
        <f t="shared" si="3"/>
        <v>977</v>
      </c>
      <c r="O63" s="221">
        <v>81</v>
      </c>
      <c r="P63" s="214">
        <f t="shared" si="25"/>
        <v>0</v>
      </c>
      <c r="Q63" s="222">
        <v>81</v>
      </c>
      <c r="R63" s="223">
        <v>24</v>
      </c>
      <c r="S63" s="216">
        <f t="shared" si="0"/>
        <v>1070</v>
      </c>
      <c r="T63" s="214">
        <f t="shared" si="26"/>
        <v>0</v>
      </c>
      <c r="U63" s="214">
        <f t="shared" si="26"/>
        <v>896</v>
      </c>
      <c r="V63" s="217">
        <f t="shared" si="2"/>
        <v>174</v>
      </c>
    </row>
    <row r="64" spans="1:23">
      <c r="A64" s="78" t="s">
        <v>231</v>
      </c>
      <c r="B64" s="75" t="s">
        <v>232</v>
      </c>
      <c r="C64" s="100">
        <v>31440</v>
      </c>
      <c r="D64" s="106">
        <v>3257</v>
      </c>
      <c r="E64" s="92">
        <v>144</v>
      </c>
      <c r="F64" s="92">
        <v>2887</v>
      </c>
      <c r="G64" s="92">
        <v>226</v>
      </c>
      <c r="H64" s="92"/>
      <c r="I64" s="113"/>
      <c r="J64" s="113"/>
      <c r="K64" s="218"/>
      <c r="L64" s="218"/>
      <c r="M64" s="219"/>
      <c r="N64" s="220">
        <f t="shared" si="3"/>
        <v>3031</v>
      </c>
      <c r="O64" s="221">
        <v>253</v>
      </c>
      <c r="P64" s="214">
        <v>12</v>
      </c>
      <c r="Q64" s="222">
        <v>241</v>
      </c>
      <c r="R64" s="223">
        <v>69</v>
      </c>
      <c r="S64" s="216">
        <f t="shared" si="0"/>
        <v>3073</v>
      </c>
      <c r="T64" s="214">
        <f t="shared" si="26"/>
        <v>132</v>
      </c>
      <c r="U64" s="214">
        <f t="shared" si="26"/>
        <v>2646</v>
      </c>
      <c r="V64" s="217">
        <f t="shared" si="2"/>
        <v>295</v>
      </c>
    </row>
    <row r="65" spans="1:22">
      <c r="A65" s="78" t="s">
        <v>233</v>
      </c>
      <c r="B65" s="75" t="s">
        <v>77</v>
      </c>
      <c r="C65" s="100">
        <v>27412</v>
      </c>
      <c r="D65" s="106">
        <v>258</v>
      </c>
      <c r="E65" s="92"/>
      <c r="F65" s="92">
        <v>50</v>
      </c>
      <c r="G65" s="92">
        <v>208</v>
      </c>
      <c r="H65" s="92"/>
      <c r="I65" s="113"/>
      <c r="J65" s="113"/>
      <c r="K65" s="218"/>
      <c r="L65" s="218"/>
      <c r="M65" s="219"/>
      <c r="N65" s="220">
        <f t="shared" si="3"/>
        <v>50</v>
      </c>
      <c r="O65" s="221">
        <v>4</v>
      </c>
      <c r="P65" s="214">
        <f t="shared" si="25"/>
        <v>0</v>
      </c>
      <c r="Q65" s="222">
        <v>4</v>
      </c>
      <c r="R65" s="223">
        <v>5</v>
      </c>
      <c r="S65" s="216">
        <f t="shared" si="0"/>
        <v>259</v>
      </c>
      <c r="T65" s="214">
        <f t="shared" si="26"/>
        <v>0</v>
      </c>
      <c r="U65" s="214">
        <f t="shared" si="26"/>
        <v>46</v>
      </c>
      <c r="V65" s="217">
        <f t="shared" si="2"/>
        <v>213</v>
      </c>
    </row>
    <row r="66" spans="1:22">
      <c r="A66" s="78" t="s">
        <v>234</v>
      </c>
      <c r="B66" s="75" t="s">
        <v>78</v>
      </c>
      <c r="C66" s="100">
        <v>43370</v>
      </c>
      <c r="D66" s="106">
        <v>1679</v>
      </c>
      <c r="E66" s="92"/>
      <c r="F66" s="92">
        <v>1269</v>
      </c>
      <c r="G66" s="92">
        <v>410</v>
      </c>
      <c r="H66" s="92"/>
      <c r="I66" s="113"/>
      <c r="J66" s="113"/>
      <c r="K66" s="218"/>
      <c r="L66" s="218"/>
      <c r="M66" s="219"/>
      <c r="N66" s="220">
        <f t="shared" si="3"/>
        <v>1269</v>
      </c>
      <c r="O66" s="221">
        <v>106</v>
      </c>
      <c r="P66" s="214">
        <f t="shared" si="25"/>
        <v>0</v>
      </c>
      <c r="Q66" s="222">
        <v>106</v>
      </c>
      <c r="R66" s="223">
        <v>36</v>
      </c>
      <c r="S66" s="216">
        <f t="shared" si="0"/>
        <v>1609</v>
      </c>
      <c r="T66" s="214">
        <f t="shared" si="26"/>
        <v>0</v>
      </c>
      <c r="U66" s="214">
        <f t="shared" si="26"/>
        <v>1163</v>
      </c>
      <c r="V66" s="217">
        <f t="shared" si="2"/>
        <v>446</v>
      </c>
    </row>
    <row r="67" spans="1:22">
      <c r="A67" s="78" t="s">
        <v>235</v>
      </c>
      <c r="B67" s="75" t="s">
        <v>79</v>
      </c>
      <c r="C67" s="100">
        <v>21866</v>
      </c>
      <c r="D67" s="106">
        <v>322</v>
      </c>
      <c r="E67" s="92"/>
      <c r="F67" s="92">
        <v>250</v>
      </c>
      <c r="G67" s="92">
        <v>72</v>
      </c>
      <c r="H67" s="92"/>
      <c r="I67" s="113"/>
      <c r="J67" s="113"/>
      <c r="K67" s="218"/>
      <c r="L67" s="218"/>
      <c r="M67" s="219"/>
      <c r="N67" s="220">
        <f t="shared" si="3"/>
        <v>250</v>
      </c>
      <c r="O67" s="221">
        <v>21</v>
      </c>
      <c r="P67" s="214">
        <f t="shared" si="25"/>
        <v>0</v>
      </c>
      <c r="Q67" s="222">
        <v>21</v>
      </c>
      <c r="R67" s="223">
        <v>7</v>
      </c>
      <c r="S67" s="216">
        <f t="shared" si="0"/>
        <v>308</v>
      </c>
      <c r="T67" s="214">
        <f t="shared" si="26"/>
        <v>0</v>
      </c>
      <c r="U67" s="214">
        <f t="shared" si="26"/>
        <v>229</v>
      </c>
      <c r="V67" s="217">
        <f t="shared" si="2"/>
        <v>79</v>
      </c>
    </row>
    <row r="68" spans="1:22">
      <c r="A68" s="78" t="s">
        <v>236</v>
      </c>
      <c r="B68" s="75" t="s">
        <v>237</v>
      </c>
      <c r="C68" s="100">
        <v>30182</v>
      </c>
      <c r="D68" s="106">
        <v>180</v>
      </c>
      <c r="E68" s="92"/>
      <c r="F68" s="92"/>
      <c r="G68" s="92">
        <v>180</v>
      </c>
      <c r="H68" s="92"/>
      <c r="I68" s="113"/>
      <c r="J68" s="113"/>
      <c r="K68" s="218"/>
      <c r="L68" s="218"/>
      <c r="M68" s="219"/>
      <c r="N68" s="220">
        <f t="shared" si="3"/>
        <v>0</v>
      </c>
      <c r="O68" s="221">
        <v>0</v>
      </c>
      <c r="P68" s="214">
        <f t="shared" si="25"/>
        <v>0</v>
      </c>
      <c r="Q68" s="222">
        <f t="shared" ref="Q68" si="27">(F68-J68-M68)/12</f>
        <v>0</v>
      </c>
      <c r="R68" s="223">
        <v>4</v>
      </c>
      <c r="S68" s="216">
        <f t="shared" si="0"/>
        <v>184</v>
      </c>
      <c r="T68" s="214">
        <f t="shared" si="26"/>
        <v>0</v>
      </c>
      <c r="U68" s="214">
        <f t="shared" si="26"/>
        <v>0</v>
      </c>
      <c r="V68" s="217">
        <f t="shared" si="2"/>
        <v>184</v>
      </c>
    </row>
    <row r="69" spans="1:22">
      <c r="A69" s="78" t="s">
        <v>238</v>
      </c>
      <c r="B69" s="75" t="s">
        <v>80</v>
      </c>
      <c r="C69" s="100">
        <v>25138</v>
      </c>
      <c r="D69" s="106">
        <v>980</v>
      </c>
      <c r="E69" s="92"/>
      <c r="F69" s="92">
        <v>794</v>
      </c>
      <c r="G69" s="92">
        <v>186</v>
      </c>
      <c r="H69" s="92"/>
      <c r="I69" s="113"/>
      <c r="J69" s="113"/>
      <c r="K69" s="218"/>
      <c r="L69" s="218"/>
      <c r="M69" s="219"/>
      <c r="N69" s="220">
        <f t="shared" si="3"/>
        <v>794</v>
      </c>
      <c r="O69" s="221">
        <v>66</v>
      </c>
      <c r="P69" s="214">
        <f t="shared" si="25"/>
        <v>0</v>
      </c>
      <c r="Q69" s="222">
        <v>66</v>
      </c>
      <c r="R69" s="223">
        <v>21</v>
      </c>
      <c r="S69" s="216">
        <f t="shared" si="0"/>
        <v>935</v>
      </c>
      <c r="T69" s="214">
        <f t="shared" si="26"/>
        <v>0</v>
      </c>
      <c r="U69" s="214">
        <f t="shared" si="26"/>
        <v>728</v>
      </c>
      <c r="V69" s="217">
        <f t="shared" si="2"/>
        <v>207</v>
      </c>
    </row>
    <row r="70" spans="1:22" ht="25.5">
      <c r="A70" s="78" t="s">
        <v>239</v>
      </c>
      <c r="B70" s="75" t="s">
        <v>240</v>
      </c>
      <c r="C70" s="100"/>
      <c r="D70" s="106">
        <v>250</v>
      </c>
      <c r="E70" s="92"/>
      <c r="F70" s="92">
        <v>250</v>
      </c>
      <c r="G70" s="92"/>
      <c r="H70" s="92"/>
      <c r="I70" s="113"/>
      <c r="J70" s="113"/>
      <c r="K70" s="218"/>
      <c r="L70" s="218"/>
      <c r="M70" s="219"/>
      <c r="N70" s="220">
        <f t="shared" si="3"/>
        <v>250</v>
      </c>
      <c r="O70" s="221">
        <v>21</v>
      </c>
      <c r="P70" s="214">
        <f t="shared" si="25"/>
        <v>0</v>
      </c>
      <c r="Q70" s="222">
        <v>21</v>
      </c>
      <c r="R70" s="223"/>
      <c r="S70" s="216">
        <f t="shared" si="0"/>
        <v>229</v>
      </c>
      <c r="T70" s="214">
        <f t="shared" si="26"/>
        <v>0</v>
      </c>
      <c r="U70" s="214">
        <f t="shared" si="26"/>
        <v>229</v>
      </c>
      <c r="V70" s="217">
        <f t="shared" si="2"/>
        <v>0</v>
      </c>
    </row>
    <row r="71" spans="1:22">
      <c r="A71" s="78" t="s">
        <v>241</v>
      </c>
      <c r="B71" s="75" t="s">
        <v>242</v>
      </c>
      <c r="C71" s="100">
        <v>52141</v>
      </c>
      <c r="D71" s="106">
        <v>2111</v>
      </c>
      <c r="E71" s="92"/>
      <c r="F71" s="92">
        <v>2111</v>
      </c>
      <c r="G71" s="92"/>
      <c r="H71" s="92"/>
      <c r="I71" s="113"/>
      <c r="J71" s="113"/>
      <c r="K71" s="218"/>
      <c r="L71" s="218"/>
      <c r="M71" s="219"/>
      <c r="N71" s="220">
        <f t="shared" si="3"/>
        <v>2111</v>
      </c>
      <c r="O71" s="221">
        <v>176</v>
      </c>
      <c r="P71" s="214">
        <f t="shared" si="25"/>
        <v>0</v>
      </c>
      <c r="Q71" s="222">
        <v>176</v>
      </c>
      <c r="R71" s="223">
        <v>45</v>
      </c>
      <c r="S71" s="216">
        <f t="shared" si="0"/>
        <v>1980</v>
      </c>
      <c r="T71" s="214">
        <f t="shared" si="26"/>
        <v>0</v>
      </c>
      <c r="U71" s="214">
        <f t="shared" si="26"/>
        <v>1935</v>
      </c>
      <c r="V71" s="217">
        <f t="shared" si="2"/>
        <v>45</v>
      </c>
    </row>
    <row r="72" spans="1:22">
      <c r="A72" s="78" t="s">
        <v>243</v>
      </c>
      <c r="B72" s="75" t="s">
        <v>244</v>
      </c>
      <c r="C72" s="91"/>
      <c r="D72" s="106">
        <v>85</v>
      </c>
      <c r="E72" s="92"/>
      <c r="F72" s="92">
        <v>85</v>
      </c>
      <c r="G72" s="92"/>
      <c r="H72" s="92"/>
      <c r="I72" s="113"/>
      <c r="J72" s="113"/>
      <c r="K72" s="218"/>
      <c r="L72" s="218"/>
      <c r="M72" s="219">
        <v>85</v>
      </c>
      <c r="N72" s="220">
        <f t="shared" si="3"/>
        <v>0</v>
      </c>
      <c r="O72" s="221">
        <v>0</v>
      </c>
      <c r="P72" s="214">
        <f t="shared" si="25"/>
        <v>0</v>
      </c>
      <c r="Q72" s="222">
        <f t="shared" ref="Q72:Q74" si="28">(F72-J72-M72)/12</f>
        <v>0</v>
      </c>
      <c r="R72" s="223"/>
      <c r="S72" s="216">
        <f t="shared" ref="S72:S124" si="29">D72-O72+R72</f>
        <v>85</v>
      </c>
      <c r="T72" s="214">
        <f t="shared" si="26"/>
        <v>0</v>
      </c>
      <c r="U72" s="214">
        <f t="shared" si="26"/>
        <v>85</v>
      </c>
      <c r="V72" s="217">
        <f t="shared" ref="V72:V124" si="30">G72+R72</f>
        <v>0</v>
      </c>
    </row>
    <row r="73" spans="1:22">
      <c r="A73" s="78" t="s">
        <v>245</v>
      </c>
      <c r="B73" s="75" t="s">
        <v>246</v>
      </c>
      <c r="C73" s="91"/>
      <c r="D73" s="106">
        <v>15</v>
      </c>
      <c r="E73" s="92"/>
      <c r="F73" s="92">
        <v>15</v>
      </c>
      <c r="G73" s="92"/>
      <c r="H73" s="92"/>
      <c r="I73" s="113"/>
      <c r="J73" s="113"/>
      <c r="K73" s="218"/>
      <c r="L73" s="218"/>
      <c r="M73" s="219">
        <v>15</v>
      </c>
      <c r="N73" s="220">
        <f t="shared" ref="N73:N124" si="31">E73+F73-H73-K73-L73-M73</f>
        <v>0</v>
      </c>
      <c r="O73" s="221">
        <v>0</v>
      </c>
      <c r="P73" s="214">
        <f t="shared" si="25"/>
        <v>0</v>
      </c>
      <c r="Q73" s="222">
        <f t="shared" si="28"/>
        <v>0</v>
      </c>
      <c r="R73" s="223"/>
      <c r="S73" s="216">
        <f t="shared" si="29"/>
        <v>15</v>
      </c>
      <c r="T73" s="214">
        <f t="shared" si="26"/>
        <v>0</v>
      </c>
      <c r="U73" s="214">
        <f t="shared" si="26"/>
        <v>15</v>
      </c>
      <c r="V73" s="217">
        <f t="shared" si="30"/>
        <v>0</v>
      </c>
    </row>
    <row r="74" spans="1:22">
      <c r="A74" s="78" t="s">
        <v>247</v>
      </c>
      <c r="B74" s="75" t="s">
        <v>248</v>
      </c>
      <c r="C74" s="91"/>
      <c r="D74" s="106">
        <v>403</v>
      </c>
      <c r="E74" s="92"/>
      <c r="F74" s="92">
        <v>403</v>
      </c>
      <c r="G74" s="92"/>
      <c r="H74" s="92">
        <v>228</v>
      </c>
      <c r="I74" s="113"/>
      <c r="J74" s="113">
        <v>228</v>
      </c>
      <c r="K74" s="218"/>
      <c r="L74" s="218"/>
      <c r="M74" s="219">
        <v>175</v>
      </c>
      <c r="N74" s="220">
        <f t="shared" si="31"/>
        <v>0</v>
      </c>
      <c r="O74" s="221">
        <v>0</v>
      </c>
      <c r="P74" s="214">
        <f t="shared" si="25"/>
        <v>0</v>
      </c>
      <c r="Q74" s="222">
        <f t="shared" si="28"/>
        <v>0</v>
      </c>
      <c r="R74" s="223"/>
      <c r="S74" s="216">
        <f t="shared" si="29"/>
        <v>403</v>
      </c>
      <c r="T74" s="214">
        <f t="shared" si="26"/>
        <v>0</v>
      </c>
      <c r="U74" s="214">
        <f t="shared" si="26"/>
        <v>403</v>
      </c>
      <c r="V74" s="217">
        <f t="shared" si="30"/>
        <v>0</v>
      </c>
    </row>
    <row r="75" spans="1:22">
      <c r="A75" s="78" t="s">
        <v>249</v>
      </c>
      <c r="B75" s="75" t="s">
        <v>250</v>
      </c>
      <c r="C75" s="91"/>
      <c r="D75" s="106">
        <v>700</v>
      </c>
      <c r="E75" s="92"/>
      <c r="F75" s="92">
        <v>700</v>
      </c>
      <c r="G75" s="92"/>
      <c r="H75" s="92"/>
      <c r="I75" s="113"/>
      <c r="J75" s="113"/>
      <c r="K75" s="218"/>
      <c r="L75" s="218"/>
      <c r="M75" s="219"/>
      <c r="N75" s="220">
        <f t="shared" si="31"/>
        <v>700</v>
      </c>
      <c r="O75" s="221">
        <v>58</v>
      </c>
      <c r="P75" s="214">
        <f t="shared" si="25"/>
        <v>0</v>
      </c>
      <c r="Q75" s="222">
        <v>58</v>
      </c>
      <c r="R75" s="223"/>
      <c r="S75" s="216">
        <f t="shared" si="29"/>
        <v>642</v>
      </c>
      <c r="T75" s="214">
        <f t="shared" si="26"/>
        <v>0</v>
      </c>
      <c r="U75" s="214">
        <f t="shared" si="26"/>
        <v>642</v>
      </c>
      <c r="V75" s="217">
        <f t="shared" si="30"/>
        <v>0</v>
      </c>
    </row>
    <row r="76" spans="1:22">
      <c r="A76" s="78" t="s">
        <v>251</v>
      </c>
      <c r="B76" s="75" t="s">
        <v>252</v>
      </c>
      <c r="C76" s="91"/>
      <c r="D76" s="106">
        <v>607</v>
      </c>
      <c r="E76" s="92"/>
      <c r="F76" s="92">
        <v>607</v>
      </c>
      <c r="G76" s="92"/>
      <c r="H76" s="92">
        <v>18</v>
      </c>
      <c r="I76" s="113"/>
      <c r="J76" s="113">
        <v>18</v>
      </c>
      <c r="K76" s="218"/>
      <c r="L76" s="218">
        <v>1</v>
      </c>
      <c r="M76" s="219"/>
      <c r="N76" s="220">
        <f t="shared" si="31"/>
        <v>588</v>
      </c>
      <c r="O76" s="221">
        <v>49</v>
      </c>
      <c r="P76" s="222">
        <v>0</v>
      </c>
      <c r="Q76" s="222">
        <v>49</v>
      </c>
      <c r="R76" s="223"/>
      <c r="S76" s="216">
        <f t="shared" si="29"/>
        <v>558</v>
      </c>
      <c r="T76" s="214">
        <f t="shared" si="26"/>
        <v>0</v>
      </c>
      <c r="U76" s="214">
        <f t="shared" si="26"/>
        <v>558</v>
      </c>
      <c r="V76" s="217">
        <f t="shared" si="30"/>
        <v>0</v>
      </c>
    </row>
    <row r="77" spans="1:22">
      <c r="A77" s="78" t="s">
        <v>253</v>
      </c>
      <c r="B77" s="75" t="s">
        <v>254</v>
      </c>
      <c r="C77" s="91"/>
      <c r="D77" s="106">
        <v>219</v>
      </c>
      <c r="E77" s="92"/>
      <c r="F77" s="92">
        <v>219</v>
      </c>
      <c r="G77" s="92"/>
      <c r="H77" s="92">
        <v>219</v>
      </c>
      <c r="I77" s="113"/>
      <c r="J77" s="113">
        <v>219</v>
      </c>
      <c r="K77" s="218"/>
      <c r="L77" s="218"/>
      <c r="M77" s="219"/>
      <c r="N77" s="220">
        <f t="shared" si="31"/>
        <v>0</v>
      </c>
      <c r="O77" s="221">
        <v>0</v>
      </c>
      <c r="P77" s="214">
        <f t="shared" ref="P77:P79" si="32">(E77-I77)/12</f>
        <v>0</v>
      </c>
      <c r="Q77" s="222">
        <f t="shared" ref="Q77" si="33">(F77-J77-M77)/12</f>
        <v>0</v>
      </c>
      <c r="R77" s="223"/>
      <c r="S77" s="216">
        <f t="shared" si="29"/>
        <v>219</v>
      </c>
      <c r="T77" s="214">
        <f t="shared" si="26"/>
        <v>0</v>
      </c>
      <c r="U77" s="214">
        <f t="shared" si="26"/>
        <v>219</v>
      </c>
      <c r="V77" s="217">
        <f t="shared" si="30"/>
        <v>0</v>
      </c>
    </row>
    <row r="78" spans="1:22">
      <c r="A78" s="78" t="s">
        <v>255</v>
      </c>
      <c r="B78" s="75" t="s">
        <v>256</v>
      </c>
      <c r="C78" s="91"/>
      <c r="D78" s="106">
        <v>550</v>
      </c>
      <c r="E78" s="92"/>
      <c r="F78" s="92">
        <v>550</v>
      </c>
      <c r="G78" s="92"/>
      <c r="H78" s="92"/>
      <c r="I78" s="113"/>
      <c r="J78" s="113"/>
      <c r="K78" s="218"/>
      <c r="L78" s="218"/>
      <c r="M78" s="219"/>
      <c r="N78" s="220">
        <f t="shared" si="31"/>
        <v>550</v>
      </c>
      <c r="O78" s="221">
        <v>46</v>
      </c>
      <c r="P78" s="214">
        <f t="shared" si="32"/>
        <v>0</v>
      </c>
      <c r="Q78" s="222">
        <v>46</v>
      </c>
      <c r="R78" s="223"/>
      <c r="S78" s="216">
        <f t="shared" si="29"/>
        <v>504</v>
      </c>
      <c r="T78" s="214">
        <f t="shared" si="26"/>
        <v>0</v>
      </c>
      <c r="U78" s="214">
        <f t="shared" si="26"/>
        <v>504</v>
      </c>
      <c r="V78" s="217">
        <f t="shared" si="30"/>
        <v>0</v>
      </c>
    </row>
    <row r="79" spans="1:22">
      <c r="A79" s="78" t="s">
        <v>257</v>
      </c>
      <c r="B79" s="75" t="s">
        <v>258</v>
      </c>
      <c r="C79" s="91"/>
      <c r="D79" s="106">
        <v>280</v>
      </c>
      <c r="E79" s="92"/>
      <c r="F79" s="92">
        <v>280</v>
      </c>
      <c r="G79" s="92"/>
      <c r="H79" s="92"/>
      <c r="I79" s="113"/>
      <c r="J79" s="113"/>
      <c r="K79" s="218"/>
      <c r="L79" s="218"/>
      <c r="M79" s="219"/>
      <c r="N79" s="220">
        <f t="shared" si="31"/>
        <v>280</v>
      </c>
      <c r="O79" s="221">
        <v>23</v>
      </c>
      <c r="P79" s="214">
        <f t="shared" si="32"/>
        <v>0</v>
      </c>
      <c r="Q79" s="222">
        <v>23</v>
      </c>
      <c r="R79" s="223"/>
      <c r="S79" s="216">
        <f t="shared" si="29"/>
        <v>257</v>
      </c>
      <c r="T79" s="214">
        <f t="shared" si="26"/>
        <v>0</v>
      </c>
      <c r="U79" s="214">
        <f t="shared" si="26"/>
        <v>257</v>
      </c>
      <c r="V79" s="217">
        <f t="shared" si="30"/>
        <v>0</v>
      </c>
    </row>
    <row r="80" spans="1:22">
      <c r="A80" s="78" t="s">
        <v>259</v>
      </c>
      <c r="B80" s="75" t="s">
        <v>260</v>
      </c>
      <c r="C80" s="91"/>
      <c r="D80" s="106">
        <v>195</v>
      </c>
      <c r="E80" s="92"/>
      <c r="F80" s="92">
        <v>195</v>
      </c>
      <c r="G80" s="92"/>
      <c r="H80" s="92"/>
      <c r="I80" s="113"/>
      <c r="J80" s="113"/>
      <c r="K80" s="218"/>
      <c r="L80" s="218"/>
      <c r="M80" s="219">
        <v>195</v>
      </c>
      <c r="N80" s="220">
        <f t="shared" si="31"/>
        <v>0</v>
      </c>
      <c r="O80" s="221">
        <v>0</v>
      </c>
      <c r="P80" s="222">
        <v>0</v>
      </c>
      <c r="Q80" s="222">
        <v>0</v>
      </c>
      <c r="R80" s="223"/>
      <c r="S80" s="216">
        <f t="shared" si="29"/>
        <v>195</v>
      </c>
      <c r="T80" s="214">
        <f t="shared" si="26"/>
        <v>0</v>
      </c>
      <c r="U80" s="214">
        <f t="shared" si="26"/>
        <v>195</v>
      </c>
      <c r="V80" s="217">
        <f t="shared" si="30"/>
        <v>0</v>
      </c>
    </row>
    <row r="81" spans="1:23">
      <c r="A81" s="78" t="s">
        <v>261</v>
      </c>
      <c r="B81" s="75" t="s">
        <v>262</v>
      </c>
      <c r="C81" s="91"/>
      <c r="D81" s="106">
        <v>300</v>
      </c>
      <c r="E81" s="92"/>
      <c r="F81" s="92">
        <v>300</v>
      </c>
      <c r="G81" s="92"/>
      <c r="H81" s="92"/>
      <c r="I81" s="113"/>
      <c r="J81" s="113"/>
      <c r="K81" s="218"/>
      <c r="L81" s="218"/>
      <c r="M81" s="219"/>
      <c r="N81" s="220">
        <f t="shared" si="31"/>
        <v>300</v>
      </c>
      <c r="O81" s="221">
        <v>25</v>
      </c>
      <c r="P81" s="214">
        <f t="shared" ref="P81:P91" si="34">(E81-I81)/12</f>
        <v>0</v>
      </c>
      <c r="Q81" s="222">
        <v>25</v>
      </c>
      <c r="R81" s="223"/>
      <c r="S81" s="216">
        <f t="shared" si="29"/>
        <v>275</v>
      </c>
      <c r="T81" s="214">
        <f t="shared" si="26"/>
        <v>0</v>
      </c>
      <c r="U81" s="214">
        <f t="shared" si="26"/>
        <v>275</v>
      </c>
      <c r="V81" s="217">
        <f t="shared" si="30"/>
        <v>0</v>
      </c>
    </row>
    <row r="82" spans="1:23">
      <c r="A82" s="78" t="s">
        <v>263</v>
      </c>
      <c r="B82" s="75" t="s">
        <v>264</v>
      </c>
      <c r="C82" s="91"/>
      <c r="D82" s="106">
        <v>600</v>
      </c>
      <c r="E82" s="92"/>
      <c r="F82" s="92">
        <v>600</v>
      </c>
      <c r="G82" s="92"/>
      <c r="H82" s="92"/>
      <c r="I82" s="113"/>
      <c r="J82" s="113"/>
      <c r="K82" s="218"/>
      <c r="L82" s="218"/>
      <c r="M82" s="219"/>
      <c r="N82" s="220">
        <f t="shared" si="31"/>
        <v>600</v>
      </c>
      <c r="O82" s="221">
        <v>50</v>
      </c>
      <c r="P82" s="214">
        <f t="shared" si="34"/>
        <v>0</v>
      </c>
      <c r="Q82" s="222">
        <v>50</v>
      </c>
      <c r="R82" s="223"/>
      <c r="S82" s="216">
        <f t="shared" si="29"/>
        <v>550</v>
      </c>
      <c r="T82" s="214">
        <f t="shared" si="26"/>
        <v>0</v>
      </c>
      <c r="U82" s="214">
        <f t="shared" si="26"/>
        <v>550</v>
      </c>
      <c r="V82" s="217">
        <f t="shared" si="30"/>
        <v>0</v>
      </c>
    </row>
    <row r="83" spans="1:23" ht="25.5">
      <c r="A83" s="78" t="s">
        <v>265</v>
      </c>
      <c r="B83" s="75" t="s">
        <v>266</v>
      </c>
      <c r="C83" s="101">
        <v>31668</v>
      </c>
      <c r="D83" s="106">
        <v>950</v>
      </c>
      <c r="E83" s="92"/>
      <c r="F83" s="92">
        <v>950</v>
      </c>
      <c r="G83" s="92"/>
      <c r="H83" s="92"/>
      <c r="I83" s="113"/>
      <c r="J83" s="113"/>
      <c r="K83" s="218"/>
      <c r="L83" s="218"/>
      <c r="M83" s="219"/>
      <c r="N83" s="220">
        <f t="shared" si="31"/>
        <v>950</v>
      </c>
      <c r="O83" s="221">
        <v>79</v>
      </c>
      <c r="P83" s="214">
        <f t="shared" si="34"/>
        <v>0</v>
      </c>
      <c r="Q83" s="222">
        <v>79</v>
      </c>
      <c r="R83" s="223">
        <v>20</v>
      </c>
      <c r="S83" s="216">
        <f t="shared" si="29"/>
        <v>891</v>
      </c>
      <c r="T83" s="214">
        <f t="shared" si="26"/>
        <v>0</v>
      </c>
      <c r="U83" s="214">
        <f t="shared" si="26"/>
        <v>871</v>
      </c>
      <c r="V83" s="217">
        <f t="shared" si="30"/>
        <v>20</v>
      </c>
    </row>
    <row r="84" spans="1:23">
      <c r="A84" s="78" t="s">
        <v>267</v>
      </c>
      <c r="B84" s="75" t="s">
        <v>268</v>
      </c>
      <c r="C84" s="102">
        <v>40915</v>
      </c>
      <c r="D84" s="106">
        <v>1434</v>
      </c>
      <c r="E84" s="92"/>
      <c r="F84" s="92">
        <v>1250</v>
      </c>
      <c r="G84" s="92">
        <v>184</v>
      </c>
      <c r="H84" s="92"/>
      <c r="I84" s="113"/>
      <c r="J84" s="113"/>
      <c r="K84" s="218"/>
      <c r="L84" s="218"/>
      <c r="M84" s="219"/>
      <c r="N84" s="220">
        <f t="shared" si="31"/>
        <v>1250</v>
      </c>
      <c r="O84" s="221">
        <v>104</v>
      </c>
      <c r="P84" s="214">
        <f t="shared" si="34"/>
        <v>0</v>
      </c>
      <c r="Q84" s="222">
        <v>104</v>
      </c>
      <c r="R84" s="223">
        <v>30</v>
      </c>
      <c r="S84" s="216">
        <f t="shared" si="29"/>
        <v>1360</v>
      </c>
      <c r="T84" s="214">
        <f t="shared" si="26"/>
        <v>0</v>
      </c>
      <c r="U84" s="214">
        <f t="shared" si="26"/>
        <v>1146</v>
      </c>
      <c r="V84" s="217">
        <f t="shared" si="30"/>
        <v>214</v>
      </c>
    </row>
    <row r="85" spans="1:23">
      <c r="A85" s="78" t="s">
        <v>269</v>
      </c>
      <c r="B85" s="75" t="s">
        <v>270</v>
      </c>
      <c r="C85" s="102">
        <v>58728</v>
      </c>
      <c r="D85" s="106">
        <v>2706</v>
      </c>
      <c r="E85" s="92"/>
      <c r="F85" s="92">
        <v>2706</v>
      </c>
      <c r="G85" s="92"/>
      <c r="H85" s="92"/>
      <c r="I85" s="113"/>
      <c r="J85" s="113"/>
      <c r="K85" s="218">
        <v>79</v>
      </c>
      <c r="L85" s="218"/>
      <c r="M85" s="219"/>
      <c r="N85" s="220">
        <f t="shared" si="31"/>
        <v>2627</v>
      </c>
      <c r="O85" s="221">
        <v>219</v>
      </c>
      <c r="P85" s="214">
        <v>0</v>
      </c>
      <c r="Q85" s="222">
        <v>219</v>
      </c>
      <c r="R85" s="223">
        <v>58</v>
      </c>
      <c r="S85" s="216">
        <f t="shared" si="29"/>
        <v>2545</v>
      </c>
      <c r="T85" s="214">
        <f t="shared" si="26"/>
        <v>0</v>
      </c>
      <c r="U85" s="214">
        <f t="shared" si="26"/>
        <v>2487</v>
      </c>
      <c r="V85" s="217">
        <f t="shared" si="30"/>
        <v>58</v>
      </c>
    </row>
    <row r="86" spans="1:23">
      <c r="A86" s="78" t="s">
        <v>271</v>
      </c>
      <c r="B86" s="75" t="s">
        <v>272</v>
      </c>
      <c r="C86" s="102">
        <v>25147</v>
      </c>
      <c r="D86" s="106">
        <v>1220</v>
      </c>
      <c r="E86" s="92">
        <v>484</v>
      </c>
      <c r="F86" s="92">
        <v>736</v>
      </c>
      <c r="G86" s="92"/>
      <c r="H86" s="92"/>
      <c r="I86" s="113"/>
      <c r="J86" s="113"/>
      <c r="K86" s="218"/>
      <c r="L86" s="218"/>
      <c r="M86" s="219"/>
      <c r="N86" s="220">
        <f t="shared" si="31"/>
        <v>1220</v>
      </c>
      <c r="O86" s="221">
        <v>101</v>
      </c>
      <c r="P86" s="214">
        <v>40</v>
      </c>
      <c r="Q86" s="222">
        <v>61</v>
      </c>
      <c r="R86" s="223">
        <v>26</v>
      </c>
      <c r="S86" s="216">
        <f t="shared" si="29"/>
        <v>1145</v>
      </c>
      <c r="T86" s="214">
        <f t="shared" si="26"/>
        <v>444</v>
      </c>
      <c r="U86" s="214">
        <f t="shared" si="26"/>
        <v>675</v>
      </c>
      <c r="V86" s="217">
        <f t="shared" si="30"/>
        <v>26</v>
      </c>
    </row>
    <row r="87" spans="1:23">
      <c r="A87" s="78" t="s">
        <v>273</v>
      </c>
      <c r="B87" s="75" t="s">
        <v>89</v>
      </c>
      <c r="C87" s="102">
        <v>25459</v>
      </c>
      <c r="D87" s="106">
        <v>1018</v>
      </c>
      <c r="E87" s="92"/>
      <c r="F87" s="92">
        <v>872</v>
      </c>
      <c r="G87" s="92">
        <v>146</v>
      </c>
      <c r="H87" s="92"/>
      <c r="I87" s="113"/>
      <c r="J87" s="113"/>
      <c r="K87" s="218"/>
      <c r="L87" s="218"/>
      <c r="M87" s="219"/>
      <c r="N87" s="220">
        <f t="shared" si="31"/>
        <v>872</v>
      </c>
      <c r="O87" s="221">
        <v>73</v>
      </c>
      <c r="P87" s="214">
        <f t="shared" si="34"/>
        <v>0</v>
      </c>
      <c r="Q87" s="222">
        <v>73</v>
      </c>
      <c r="R87" s="223">
        <v>22</v>
      </c>
      <c r="S87" s="216">
        <f t="shared" si="29"/>
        <v>967</v>
      </c>
      <c r="T87" s="214">
        <f t="shared" si="26"/>
        <v>0</v>
      </c>
      <c r="U87" s="214">
        <f t="shared" si="26"/>
        <v>799</v>
      </c>
      <c r="V87" s="217">
        <f t="shared" si="30"/>
        <v>168</v>
      </c>
    </row>
    <row r="88" spans="1:23" s="234" customFormat="1">
      <c r="A88" s="135" t="s">
        <v>274</v>
      </c>
      <c r="B88" s="130" t="s">
        <v>90</v>
      </c>
      <c r="C88" s="140">
        <v>33332</v>
      </c>
      <c r="D88" s="132">
        <v>1800</v>
      </c>
      <c r="E88" s="133">
        <v>657</v>
      </c>
      <c r="F88" s="133">
        <v>1143</v>
      </c>
      <c r="G88" s="133"/>
      <c r="H88" s="133"/>
      <c r="I88" s="134"/>
      <c r="J88" s="134"/>
      <c r="K88" s="224">
        <v>86</v>
      </c>
      <c r="L88" s="224"/>
      <c r="M88" s="225"/>
      <c r="N88" s="226">
        <f t="shared" si="31"/>
        <v>1714</v>
      </c>
      <c r="O88" s="227">
        <v>143</v>
      </c>
      <c r="P88" s="237"/>
      <c r="Q88" s="228"/>
      <c r="R88" s="229">
        <v>38</v>
      </c>
      <c r="S88" s="230">
        <f t="shared" si="29"/>
        <v>1695</v>
      </c>
      <c r="T88" s="231"/>
      <c r="U88" s="231"/>
      <c r="V88" s="232">
        <f t="shared" si="30"/>
        <v>38</v>
      </c>
      <c r="W88" s="233"/>
    </row>
    <row r="89" spans="1:23">
      <c r="A89" s="78" t="s">
        <v>275</v>
      </c>
      <c r="B89" s="75" t="s">
        <v>91</v>
      </c>
      <c r="C89" s="102">
        <v>30404</v>
      </c>
      <c r="D89" s="106">
        <v>1050</v>
      </c>
      <c r="E89" s="92"/>
      <c r="F89" s="92">
        <v>938</v>
      </c>
      <c r="G89" s="92">
        <v>112</v>
      </c>
      <c r="H89" s="92"/>
      <c r="I89" s="113"/>
      <c r="J89" s="113"/>
      <c r="K89" s="218">
        <v>75</v>
      </c>
      <c r="L89" s="218"/>
      <c r="M89" s="219"/>
      <c r="N89" s="220">
        <f t="shared" si="31"/>
        <v>863</v>
      </c>
      <c r="O89" s="221">
        <v>72</v>
      </c>
      <c r="P89" s="214">
        <v>0</v>
      </c>
      <c r="Q89" s="222">
        <f>(F89-K89)/12</f>
        <v>71.916666666666671</v>
      </c>
      <c r="R89" s="223">
        <v>22</v>
      </c>
      <c r="S89" s="216">
        <f t="shared" si="29"/>
        <v>1000</v>
      </c>
      <c r="T89" s="214">
        <f t="shared" ref="T89:U93" si="35">E89-P89</f>
        <v>0</v>
      </c>
      <c r="U89" s="214">
        <f t="shared" si="35"/>
        <v>866.08333333333337</v>
      </c>
      <c r="V89" s="217">
        <f t="shared" si="30"/>
        <v>134</v>
      </c>
    </row>
    <row r="90" spans="1:23">
      <c r="A90" s="78" t="s">
        <v>276</v>
      </c>
      <c r="B90" s="75" t="s">
        <v>93</v>
      </c>
      <c r="C90" s="102">
        <v>17029</v>
      </c>
      <c r="D90" s="106">
        <v>1000</v>
      </c>
      <c r="E90" s="92"/>
      <c r="F90" s="92">
        <v>924</v>
      </c>
      <c r="G90" s="92">
        <v>76</v>
      </c>
      <c r="H90" s="92"/>
      <c r="I90" s="113"/>
      <c r="J90" s="113"/>
      <c r="K90" s="218"/>
      <c r="L90" s="218"/>
      <c r="M90" s="219"/>
      <c r="N90" s="220">
        <f t="shared" si="31"/>
        <v>924</v>
      </c>
      <c r="O90" s="221">
        <v>77</v>
      </c>
      <c r="P90" s="214">
        <f t="shared" si="34"/>
        <v>0</v>
      </c>
      <c r="Q90" s="222">
        <f t="shared" ref="Q90:Q91" si="36">(F90-J90-M90)/12</f>
        <v>77</v>
      </c>
      <c r="R90" s="223">
        <v>21</v>
      </c>
      <c r="S90" s="216">
        <f t="shared" si="29"/>
        <v>944</v>
      </c>
      <c r="T90" s="214">
        <f t="shared" si="35"/>
        <v>0</v>
      </c>
      <c r="U90" s="214">
        <f t="shared" si="35"/>
        <v>847</v>
      </c>
      <c r="V90" s="217">
        <f t="shared" si="30"/>
        <v>97</v>
      </c>
    </row>
    <row r="91" spans="1:23">
      <c r="A91" s="78" t="s">
        <v>277</v>
      </c>
      <c r="B91" s="75" t="s">
        <v>94</v>
      </c>
      <c r="C91" s="102">
        <v>23025</v>
      </c>
      <c r="D91" s="106">
        <v>900</v>
      </c>
      <c r="E91" s="92">
        <v>900</v>
      </c>
      <c r="F91" s="92"/>
      <c r="G91" s="92"/>
      <c r="H91" s="92"/>
      <c r="I91" s="113"/>
      <c r="J91" s="113"/>
      <c r="K91" s="218"/>
      <c r="L91" s="218"/>
      <c r="M91" s="219"/>
      <c r="N91" s="220">
        <f t="shared" si="31"/>
        <v>900</v>
      </c>
      <c r="O91" s="221">
        <v>75</v>
      </c>
      <c r="P91" s="214">
        <f t="shared" si="34"/>
        <v>75</v>
      </c>
      <c r="Q91" s="222">
        <f t="shared" si="36"/>
        <v>0</v>
      </c>
      <c r="R91" s="223">
        <v>19</v>
      </c>
      <c r="S91" s="216">
        <f t="shared" si="29"/>
        <v>844</v>
      </c>
      <c r="T91" s="214">
        <f t="shared" si="35"/>
        <v>825</v>
      </c>
      <c r="U91" s="214">
        <f t="shared" si="35"/>
        <v>0</v>
      </c>
      <c r="V91" s="217">
        <f t="shared" si="30"/>
        <v>19</v>
      </c>
    </row>
    <row r="92" spans="1:23" ht="25.5">
      <c r="A92" s="78" t="s">
        <v>278</v>
      </c>
      <c r="B92" s="75" t="s">
        <v>279</v>
      </c>
      <c r="C92" s="102">
        <v>46162</v>
      </c>
      <c r="D92" s="106">
        <v>2100</v>
      </c>
      <c r="E92" s="92"/>
      <c r="F92" s="92">
        <v>2100</v>
      </c>
      <c r="G92" s="92"/>
      <c r="H92" s="92"/>
      <c r="I92" s="113"/>
      <c r="J92" s="113"/>
      <c r="K92" s="218">
        <v>50</v>
      </c>
      <c r="L92" s="92">
        <v>10</v>
      </c>
      <c r="M92" s="119"/>
      <c r="N92" s="220">
        <f t="shared" si="31"/>
        <v>2040</v>
      </c>
      <c r="O92" s="221">
        <v>170</v>
      </c>
      <c r="P92" s="222">
        <v>0</v>
      </c>
      <c r="Q92" s="222">
        <f>(F92-K92-L92)/12</f>
        <v>170</v>
      </c>
      <c r="R92" s="223">
        <v>45</v>
      </c>
      <c r="S92" s="216">
        <f t="shared" si="29"/>
        <v>1975</v>
      </c>
      <c r="T92" s="214">
        <f t="shared" si="35"/>
        <v>0</v>
      </c>
      <c r="U92" s="214">
        <f t="shared" si="35"/>
        <v>1930</v>
      </c>
      <c r="V92" s="217">
        <f t="shared" si="30"/>
        <v>45</v>
      </c>
    </row>
    <row r="93" spans="1:23">
      <c r="A93" s="78" t="s">
        <v>280</v>
      </c>
      <c r="B93" s="75" t="s">
        <v>281</v>
      </c>
      <c r="C93" s="102">
        <v>24973</v>
      </c>
      <c r="D93" s="106">
        <v>929</v>
      </c>
      <c r="E93" s="92"/>
      <c r="F93" s="92">
        <v>872</v>
      </c>
      <c r="G93" s="92">
        <v>57</v>
      </c>
      <c r="H93" s="92"/>
      <c r="I93" s="113"/>
      <c r="J93" s="113"/>
      <c r="K93" s="218">
        <v>30</v>
      </c>
      <c r="L93" s="218"/>
      <c r="M93" s="219"/>
      <c r="N93" s="220">
        <f t="shared" si="31"/>
        <v>842</v>
      </c>
      <c r="O93" s="221">
        <v>70</v>
      </c>
      <c r="P93" s="222">
        <v>0</v>
      </c>
      <c r="Q93" s="222">
        <f>(F93-K93-L93)/12</f>
        <v>70.166666666666671</v>
      </c>
      <c r="R93" s="223">
        <v>20</v>
      </c>
      <c r="S93" s="216">
        <f t="shared" si="29"/>
        <v>879</v>
      </c>
      <c r="T93" s="214">
        <f t="shared" si="35"/>
        <v>0</v>
      </c>
      <c r="U93" s="214">
        <f t="shared" si="35"/>
        <v>801.83333333333337</v>
      </c>
      <c r="V93" s="217">
        <f t="shared" si="30"/>
        <v>77</v>
      </c>
    </row>
    <row r="94" spans="1:23" s="234" customFormat="1" ht="19.5" customHeight="1">
      <c r="A94" s="135" t="s">
        <v>282</v>
      </c>
      <c r="B94" s="130" t="s">
        <v>112</v>
      </c>
      <c r="C94" s="140">
        <v>31765</v>
      </c>
      <c r="D94" s="132">
        <v>1800</v>
      </c>
      <c r="E94" s="133">
        <v>240</v>
      </c>
      <c r="F94" s="133">
        <v>1392</v>
      </c>
      <c r="G94" s="133">
        <v>168</v>
      </c>
      <c r="H94" s="133"/>
      <c r="I94" s="134"/>
      <c r="J94" s="134"/>
      <c r="K94" s="224">
        <v>32</v>
      </c>
      <c r="L94" s="224">
        <v>20</v>
      </c>
      <c r="M94" s="225"/>
      <c r="N94" s="226">
        <f t="shared" si="31"/>
        <v>1580</v>
      </c>
      <c r="O94" s="227">
        <v>132</v>
      </c>
      <c r="P94" s="228"/>
      <c r="Q94" s="228"/>
      <c r="R94" s="229">
        <v>37</v>
      </c>
      <c r="S94" s="230">
        <f t="shared" si="29"/>
        <v>1705</v>
      </c>
      <c r="T94" s="231"/>
      <c r="U94" s="231"/>
      <c r="V94" s="232">
        <f t="shared" si="30"/>
        <v>205</v>
      </c>
      <c r="W94" s="233"/>
    </row>
    <row r="95" spans="1:23" ht="25.5">
      <c r="A95" s="78" t="s">
        <v>283</v>
      </c>
      <c r="B95" s="81" t="s">
        <v>113</v>
      </c>
      <c r="C95" s="102">
        <v>18229</v>
      </c>
      <c r="D95" s="106">
        <v>700</v>
      </c>
      <c r="E95" s="92"/>
      <c r="F95" s="92">
        <v>700</v>
      </c>
      <c r="G95" s="92"/>
      <c r="H95" s="92"/>
      <c r="I95" s="113"/>
      <c r="J95" s="113"/>
      <c r="K95" s="218"/>
      <c r="L95" s="218"/>
      <c r="M95" s="219"/>
      <c r="N95" s="220">
        <f t="shared" si="31"/>
        <v>700</v>
      </c>
      <c r="O95" s="221">
        <v>58</v>
      </c>
      <c r="P95" s="214">
        <f t="shared" ref="P95:P97" si="37">(E95-I95)/12</f>
        <v>0</v>
      </c>
      <c r="Q95" s="222">
        <v>58</v>
      </c>
      <c r="R95" s="223">
        <v>15</v>
      </c>
      <c r="S95" s="216">
        <f t="shared" si="29"/>
        <v>657</v>
      </c>
      <c r="T95" s="214">
        <f t="shared" ref="T95:U97" si="38">E95-P95</f>
        <v>0</v>
      </c>
      <c r="U95" s="214">
        <f t="shared" si="38"/>
        <v>642</v>
      </c>
      <c r="V95" s="217">
        <f t="shared" si="30"/>
        <v>15</v>
      </c>
    </row>
    <row r="96" spans="1:23">
      <c r="A96" s="78" t="s">
        <v>284</v>
      </c>
      <c r="B96" s="75" t="s">
        <v>105</v>
      </c>
      <c r="C96" s="102">
        <v>32981</v>
      </c>
      <c r="D96" s="106">
        <v>1250</v>
      </c>
      <c r="E96" s="92"/>
      <c r="F96" s="92">
        <v>1250</v>
      </c>
      <c r="G96" s="92"/>
      <c r="H96" s="92"/>
      <c r="I96" s="113"/>
      <c r="J96" s="113"/>
      <c r="K96" s="218"/>
      <c r="L96" s="218"/>
      <c r="M96" s="219"/>
      <c r="N96" s="220">
        <f t="shared" si="31"/>
        <v>1250</v>
      </c>
      <c r="O96" s="221">
        <v>104</v>
      </c>
      <c r="P96" s="214">
        <f t="shared" si="37"/>
        <v>0</v>
      </c>
      <c r="Q96" s="222">
        <v>104</v>
      </c>
      <c r="R96" s="223">
        <v>27</v>
      </c>
      <c r="S96" s="216">
        <f t="shared" si="29"/>
        <v>1173</v>
      </c>
      <c r="T96" s="214">
        <f t="shared" si="38"/>
        <v>0</v>
      </c>
      <c r="U96" s="214">
        <f t="shared" si="38"/>
        <v>1146</v>
      </c>
      <c r="V96" s="217">
        <f t="shared" si="30"/>
        <v>27</v>
      </c>
    </row>
    <row r="97" spans="1:23">
      <c r="A97" s="78" t="s">
        <v>285</v>
      </c>
      <c r="B97" s="75" t="s">
        <v>286</v>
      </c>
      <c r="C97" s="102">
        <v>20801</v>
      </c>
      <c r="D97" s="106">
        <v>1250</v>
      </c>
      <c r="E97" s="92"/>
      <c r="F97" s="92">
        <v>842</v>
      </c>
      <c r="G97" s="92">
        <v>408</v>
      </c>
      <c r="H97" s="92"/>
      <c r="I97" s="113"/>
      <c r="J97" s="113"/>
      <c r="K97" s="218"/>
      <c r="L97" s="218"/>
      <c r="M97" s="219"/>
      <c r="N97" s="220">
        <f t="shared" si="31"/>
        <v>842</v>
      </c>
      <c r="O97" s="221">
        <v>70</v>
      </c>
      <c r="P97" s="214">
        <f t="shared" si="37"/>
        <v>0</v>
      </c>
      <c r="Q97" s="222">
        <v>70</v>
      </c>
      <c r="R97" s="223">
        <v>27</v>
      </c>
      <c r="S97" s="216">
        <f t="shared" si="29"/>
        <v>1207</v>
      </c>
      <c r="T97" s="214">
        <f t="shared" si="38"/>
        <v>0</v>
      </c>
      <c r="U97" s="214">
        <f t="shared" si="38"/>
        <v>772</v>
      </c>
      <c r="V97" s="217">
        <f t="shared" si="30"/>
        <v>435</v>
      </c>
    </row>
    <row r="98" spans="1:23" s="234" customFormat="1">
      <c r="A98" s="135" t="s">
        <v>287</v>
      </c>
      <c r="B98" s="130" t="s">
        <v>114</v>
      </c>
      <c r="C98" s="141">
        <v>30994</v>
      </c>
      <c r="D98" s="132">
        <v>2300</v>
      </c>
      <c r="E98" s="133">
        <v>704</v>
      </c>
      <c r="F98" s="133">
        <v>1596</v>
      </c>
      <c r="G98" s="133"/>
      <c r="H98" s="133"/>
      <c r="I98" s="134"/>
      <c r="J98" s="134"/>
      <c r="K98" s="224">
        <v>201</v>
      </c>
      <c r="L98" s="224"/>
      <c r="M98" s="225"/>
      <c r="N98" s="226">
        <f t="shared" si="31"/>
        <v>2099</v>
      </c>
      <c r="O98" s="227">
        <v>175</v>
      </c>
      <c r="P98" s="228"/>
      <c r="Q98" s="228"/>
      <c r="R98" s="229">
        <v>49</v>
      </c>
      <c r="S98" s="230">
        <f t="shared" si="29"/>
        <v>2174</v>
      </c>
      <c r="T98" s="231"/>
      <c r="U98" s="231"/>
      <c r="V98" s="232">
        <f t="shared" si="30"/>
        <v>49</v>
      </c>
      <c r="W98" s="233"/>
    </row>
    <row r="99" spans="1:23">
      <c r="A99" s="78" t="s">
        <v>288</v>
      </c>
      <c r="B99" s="75" t="s">
        <v>115</v>
      </c>
      <c r="C99" s="103">
        <v>11117</v>
      </c>
      <c r="D99" s="106">
        <v>512</v>
      </c>
      <c r="E99" s="92"/>
      <c r="F99" s="92">
        <v>512</v>
      </c>
      <c r="G99" s="92"/>
      <c r="H99" s="92">
        <v>182</v>
      </c>
      <c r="I99" s="113"/>
      <c r="J99" s="113">
        <v>182</v>
      </c>
      <c r="K99" s="218"/>
      <c r="L99" s="218"/>
      <c r="M99" s="219"/>
      <c r="N99" s="220">
        <f t="shared" si="31"/>
        <v>330</v>
      </c>
      <c r="O99" s="221">
        <v>28</v>
      </c>
      <c r="P99" s="214">
        <f t="shared" ref="P99:P103" si="39">(E99-I99)/12</f>
        <v>0</v>
      </c>
      <c r="Q99" s="222">
        <v>28</v>
      </c>
      <c r="R99" s="223">
        <v>11</v>
      </c>
      <c r="S99" s="216">
        <f t="shared" si="29"/>
        <v>495</v>
      </c>
      <c r="T99" s="214">
        <f t="shared" ref="T99:U112" si="40">E99-P99</f>
        <v>0</v>
      </c>
      <c r="U99" s="214">
        <f t="shared" si="40"/>
        <v>484</v>
      </c>
      <c r="V99" s="217">
        <f t="shared" si="30"/>
        <v>11</v>
      </c>
    </row>
    <row r="100" spans="1:23">
      <c r="A100" s="78" t="s">
        <v>289</v>
      </c>
      <c r="B100" s="75" t="s">
        <v>116</v>
      </c>
      <c r="C100" s="103">
        <v>10898</v>
      </c>
      <c r="D100" s="106">
        <v>390</v>
      </c>
      <c r="E100" s="92"/>
      <c r="F100" s="92">
        <v>390</v>
      </c>
      <c r="G100" s="92"/>
      <c r="H100" s="92"/>
      <c r="I100" s="113"/>
      <c r="J100" s="113"/>
      <c r="K100" s="218"/>
      <c r="L100" s="218"/>
      <c r="M100" s="219"/>
      <c r="N100" s="220">
        <f t="shared" si="31"/>
        <v>390</v>
      </c>
      <c r="O100" s="221">
        <v>33</v>
      </c>
      <c r="P100" s="214">
        <f t="shared" si="39"/>
        <v>0</v>
      </c>
      <c r="Q100" s="222">
        <v>33</v>
      </c>
      <c r="R100" s="223">
        <v>8</v>
      </c>
      <c r="S100" s="216">
        <f t="shared" si="29"/>
        <v>365</v>
      </c>
      <c r="T100" s="214">
        <f t="shared" si="40"/>
        <v>0</v>
      </c>
      <c r="U100" s="214">
        <f t="shared" si="40"/>
        <v>357</v>
      </c>
      <c r="V100" s="217">
        <f t="shared" si="30"/>
        <v>8</v>
      </c>
    </row>
    <row r="101" spans="1:23">
      <c r="A101" s="78" t="s">
        <v>290</v>
      </c>
      <c r="B101" s="75" t="s">
        <v>291</v>
      </c>
      <c r="C101" s="103">
        <v>9639</v>
      </c>
      <c r="D101" s="106">
        <v>40</v>
      </c>
      <c r="E101" s="92"/>
      <c r="F101" s="92">
        <v>40</v>
      </c>
      <c r="G101" s="92"/>
      <c r="H101" s="92"/>
      <c r="I101" s="113"/>
      <c r="J101" s="113"/>
      <c r="K101" s="218"/>
      <c r="L101" s="218"/>
      <c r="M101" s="219"/>
      <c r="N101" s="220">
        <f t="shared" si="31"/>
        <v>40</v>
      </c>
      <c r="O101" s="221">
        <v>3</v>
      </c>
      <c r="P101" s="214">
        <f t="shared" si="39"/>
        <v>0</v>
      </c>
      <c r="Q101" s="222">
        <v>3</v>
      </c>
      <c r="R101" s="223">
        <v>1</v>
      </c>
      <c r="S101" s="216">
        <f t="shared" si="29"/>
        <v>38</v>
      </c>
      <c r="T101" s="214">
        <f t="shared" si="40"/>
        <v>0</v>
      </c>
      <c r="U101" s="214">
        <f t="shared" si="40"/>
        <v>37</v>
      </c>
      <c r="V101" s="217">
        <f t="shared" si="30"/>
        <v>1</v>
      </c>
    </row>
    <row r="102" spans="1:23">
      <c r="A102" s="78" t="s">
        <v>292</v>
      </c>
      <c r="B102" s="75" t="s">
        <v>293</v>
      </c>
      <c r="C102" s="103">
        <v>24522</v>
      </c>
      <c r="D102" s="106">
        <v>1214</v>
      </c>
      <c r="E102" s="92"/>
      <c r="F102" s="92">
        <v>1214</v>
      </c>
      <c r="G102" s="92"/>
      <c r="H102" s="92"/>
      <c r="I102" s="113"/>
      <c r="J102" s="113"/>
      <c r="K102" s="218"/>
      <c r="L102" s="218"/>
      <c r="M102" s="219"/>
      <c r="N102" s="220">
        <f t="shared" si="31"/>
        <v>1214</v>
      </c>
      <c r="O102" s="221">
        <v>101</v>
      </c>
      <c r="P102" s="214">
        <f t="shared" si="39"/>
        <v>0</v>
      </c>
      <c r="Q102" s="222">
        <v>101</v>
      </c>
      <c r="R102" s="223">
        <v>26</v>
      </c>
      <c r="S102" s="216">
        <f t="shared" si="29"/>
        <v>1139</v>
      </c>
      <c r="T102" s="214">
        <f t="shared" si="40"/>
        <v>0</v>
      </c>
      <c r="U102" s="214">
        <f t="shared" si="40"/>
        <v>1113</v>
      </c>
      <c r="V102" s="217">
        <f t="shared" si="30"/>
        <v>26</v>
      </c>
    </row>
    <row r="103" spans="1:23">
      <c r="A103" s="78" t="s">
        <v>294</v>
      </c>
      <c r="B103" s="75" t="s">
        <v>92</v>
      </c>
      <c r="C103" s="103">
        <v>26819</v>
      </c>
      <c r="D103" s="106">
        <v>1350</v>
      </c>
      <c r="E103" s="92"/>
      <c r="F103" s="92">
        <v>1230</v>
      </c>
      <c r="G103" s="92">
        <v>120</v>
      </c>
      <c r="H103" s="92"/>
      <c r="I103" s="113"/>
      <c r="J103" s="113"/>
      <c r="K103" s="218"/>
      <c r="L103" s="218"/>
      <c r="M103" s="219"/>
      <c r="N103" s="220">
        <f t="shared" si="31"/>
        <v>1230</v>
      </c>
      <c r="O103" s="221">
        <v>103</v>
      </c>
      <c r="P103" s="214">
        <f t="shared" si="39"/>
        <v>0</v>
      </c>
      <c r="Q103" s="222">
        <v>103</v>
      </c>
      <c r="R103" s="223">
        <v>29</v>
      </c>
      <c r="S103" s="216">
        <f t="shared" si="29"/>
        <v>1276</v>
      </c>
      <c r="T103" s="214">
        <f t="shared" si="40"/>
        <v>0</v>
      </c>
      <c r="U103" s="214">
        <f t="shared" si="40"/>
        <v>1127</v>
      </c>
      <c r="V103" s="217">
        <f t="shared" si="30"/>
        <v>149</v>
      </c>
    </row>
    <row r="104" spans="1:23">
      <c r="A104" s="78" t="s">
        <v>295</v>
      </c>
      <c r="B104" s="75" t="s">
        <v>106</v>
      </c>
      <c r="C104" s="103">
        <v>38605</v>
      </c>
      <c r="D104" s="106">
        <v>1600</v>
      </c>
      <c r="E104" s="92"/>
      <c r="F104" s="92">
        <v>1600</v>
      </c>
      <c r="G104" s="92"/>
      <c r="H104" s="92"/>
      <c r="I104" s="113"/>
      <c r="J104" s="113"/>
      <c r="K104" s="93">
        <v>131</v>
      </c>
      <c r="L104" s="218"/>
      <c r="M104" s="219"/>
      <c r="N104" s="220">
        <f t="shared" si="31"/>
        <v>1469</v>
      </c>
      <c r="O104" s="221">
        <v>122</v>
      </c>
      <c r="P104" s="222">
        <v>0</v>
      </c>
      <c r="Q104" s="222">
        <v>122</v>
      </c>
      <c r="R104" s="223">
        <v>34</v>
      </c>
      <c r="S104" s="216">
        <f t="shared" si="29"/>
        <v>1512</v>
      </c>
      <c r="T104" s="214">
        <f t="shared" si="40"/>
        <v>0</v>
      </c>
      <c r="U104" s="214">
        <f t="shared" si="40"/>
        <v>1478</v>
      </c>
      <c r="V104" s="217">
        <f t="shared" si="30"/>
        <v>34</v>
      </c>
    </row>
    <row r="105" spans="1:23">
      <c r="A105" s="78" t="s">
        <v>296</v>
      </c>
      <c r="B105" s="75" t="s">
        <v>297</v>
      </c>
      <c r="C105" s="103">
        <v>20076</v>
      </c>
      <c r="D105" s="106">
        <v>1100</v>
      </c>
      <c r="E105" s="92"/>
      <c r="F105" s="92">
        <v>848</v>
      </c>
      <c r="G105" s="92">
        <v>252</v>
      </c>
      <c r="H105" s="92"/>
      <c r="I105" s="113"/>
      <c r="J105" s="113"/>
      <c r="K105" s="93">
        <v>45</v>
      </c>
      <c r="L105" s="218">
        <v>5</v>
      </c>
      <c r="M105" s="219"/>
      <c r="N105" s="220">
        <f t="shared" si="31"/>
        <v>798</v>
      </c>
      <c r="O105" s="221">
        <v>67</v>
      </c>
      <c r="P105" s="222">
        <v>0</v>
      </c>
      <c r="Q105" s="222">
        <v>67</v>
      </c>
      <c r="R105" s="223">
        <v>23</v>
      </c>
      <c r="S105" s="216">
        <f t="shared" si="29"/>
        <v>1056</v>
      </c>
      <c r="T105" s="214">
        <f t="shared" si="40"/>
        <v>0</v>
      </c>
      <c r="U105" s="214">
        <f t="shared" si="40"/>
        <v>781</v>
      </c>
      <c r="V105" s="217">
        <f t="shared" si="30"/>
        <v>275</v>
      </c>
    </row>
    <row r="106" spans="1:23" ht="25.5">
      <c r="A106" s="78" t="s">
        <v>298</v>
      </c>
      <c r="B106" s="75" t="s">
        <v>299</v>
      </c>
      <c r="C106" s="103">
        <v>19305</v>
      </c>
      <c r="D106" s="106">
        <v>1250</v>
      </c>
      <c r="E106" s="92"/>
      <c r="F106" s="92">
        <v>1250</v>
      </c>
      <c r="G106" s="92"/>
      <c r="H106" s="92"/>
      <c r="I106" s="113"/>
      <c r="J106" s="113"/>
      <c r="K106" s="93">
        <v>35</v>
      </c>
      <c r="L106" s="218">
        <v>2</v>
      </c>
      <c r="M106" s="219"/>
      <c r="N106" s="220">
        <f t="shared" si="31"/>
        <v>1213</v>
      </c>
      <c r="O106" s="221">
        <v>101</v>
      </c>
      <c r="P106" s="222">
        <v>0</v>
      </c>
      <c r="Q106" s="222">
        <v>101</v>
      </c>
      <c r="R106" s="223">
        <v>27</v>
      </c>
      <c r="S106" s="216">
        <f t="shared" si="29"/>
        <v>1176</v>
      </c>
      <c r="T106" s="214">
        <f t="shared" si="40"/>
        <v>0</v>
      </c>
      <c r="U106" s="214">
        <f t="shared" si="40"/>
        <v>1149</v>
      </c>
      <c r="V106" s="217">
        <f t="shared" si="30"/>
        <v>27</v>
      </c>
    </row>
    <row r="107" spans="1:23">
      <c r="A107" s="78" t="s">
        <v>300</v>
      </c>
      <c r="B107" s="75" t="s">
        <v>108</v>
      </c>
      <c r="C107" s="103">
        <v>75657</v>
      </c>
      <c r="D107" s="106">
        <v>4082</v>
      </c>
      <c r="E107" s="92">
        <v>267</v>
      </c>
      <c r="F107" s="92">
        <v>3815</v>
      </c>
      <c r="G107" s="92"/>
      <c r="H107" s="92"/>
      <c r="I107" s="113"/>
      <c r="J107" s="113"/>
      <c r="K107" s="93">
        <v>212</v>
      </c>
      <c r="L107" s="218"/>
      <c r="M107" s="219"/>
      <c r="N107" s="220">
        <f t="shared" si="31"/>
        <v>3870</v>
      </c>
      <c r="O107" s="221">
        <v>322</v>
      </c>
      <c r="P107" s="214">
        <v>22</v>
      </c>
      <c r="Q107" s="222">
        <v>300</v>
      </c>
      <c r="R107" s="223">
        <v>87</v>
      </c>
      <c r="S107" s="216">
        <f t="shared" si="29"/>
        <v>3847</v>
      </c>
      <c r="T107" s="214">
        <f t="shared" si="40"/>
        <v>245</v>
      </c>
      <c r="U107" s="214">
        <f t="shared" si="40"/>
        <v>3515</v>
      </c>
      <c r="V107" s="217">
        <f t="shared" si="30"/>
        <v>87</v>
      </c>
    </row>
    <row r="108" spans="1:23">
      <c r="A108" s="78" t="s">
        <v>301</v>
      </c>
      <c r="B108" s="75" t="s">
        <v>302</v>
      </c>
      <c r="C108" s="103">
        <v>63182</v>
      </c>
      <c r="D108" s="106">
        <v>1700</v>
      </c>
      <c r="E108" s="92"/>
      <c r="F108" s="92">
        <v>1350</v>
      </c>
      <c r="G108" s="92">
        <v>350</v>
      </c>
      <c r="H108" s="92"/>
      <c r="I108" s="113"/>
      <c r="J108" s="113"/>
      <c r="K108" s="93"/>
      <c r="L108" s="218">
        <v>1</v>
      </c>
      <c r="M108" s="219"/>
      <c r="N108" s="220">
        <f t="shared" si="31"/>
        <v>1349</v>
      </c>
      <c r="O108" s="221">
        <v>112</v>
      </c>
      <c r="P108" s="222">
        <v>0</v>
      </c>
      <c r="Q108" s="222">
        <v>112</v>
      </c>
      <c r="R108" s="223">
        <v>36</v>
      </c>
      <c r="S108" s="216">
        <f t="shared" si="29"/>
        <v>1624</v>
      </c>
      <c r="T108" s="214">
        <f t="shared" si="40"/>
        <v>0</v>
      </c>
      <c r="U108" s="214">
        <f t="shared" si="40"/>
        <v>1238</v>
      </c>
      <c r="V108" s="217">
        <f t="shared" si="30"/>
        <v>386</v>
      </c>
    </row>
    <row r="109" spans="1:23">
      <c r="A109" s="78" t="s">
        <v>303</v>
      </c>
      <c r="B109" s="75" t="s">
        <v>304</v>
      </c>
      <c r="C109" s="103">
        <v>30213</v>
      </c>
      <c r="D109" s="106">
        <v>1280</v>
      </c>
      <c r="E109" s="92"/>
      <c r="F109" s="92">
        <v>1280</v>
      </c>
      <c r="G109" s="92"/>
      <c r="H109" s="92"/>
      <c r="I109" s="113"/>
      <c r="J109" s="113"/>
      <c r="K109" s="93"/>
      <c r="L109" s="218"/>
      <c r="M109" s="219"/>
      <c r="N109" s="220">
        <f t="shared" si="31"/>
        <v>1280</v>
      </c>
      <c r="O109" s="221">
        <v>107</v>
      </c>
      <c r="P109" s="214">
        <f t="shared" ref="P109:P111" si="41">(E109-I109)/12</f>
        <v>0</v>
      </c>
      <c r="Q109" s="222">
        <v>107</v>
      </c>
      <c r="R109" s="223">
        <v>27</v>
      </c>
      <c r="S109" s="216">
        <f t="shared" si="29"/>
        <v>1200</v>
      </c>
      <c r="T109" s="214">
        <f t="shared" si="40"/>
        <v>0</v>
      </c>
      <c r="U109" s="214">
        <f t="shared" si="40"/>
        <v>1173</v>
      </c>
      <c r="V109" s="217">
        <f t="shared" si="30"/>
        <v>27</v>
      </c>
    </row>
    <row r="110" spans="1:23">
      <c r="A110" s="78" t="s">
        <v>305</v>
      </c>
      <c r="B110" s="75" t="s">
        <v>306</v>
      </c>
      <c r="C110" s="103">
        <v>21005</v>
      </c>
      <c r="D110" s="106">
        <v>1200</v>
      </c>
      <c r="E110" s="92"/>
      <c r="F110" s="92">
        <v>944</v>
      </c>
      <c r="G110" s="92">
        <v>256</v>
      </c>
      <c r="H110" s="92"/>
      <c r="I110" s="113"/>
      <c r="J110" s="113"/>
      <c r="K110" s="93"/>
      <c r="L110" s="218"/>
      <c r="M110" s="219"/>
      <c r="N110" s="220">
        <f t="shared" si="31"/>
        <v>944</v>
      </c>
      <c r="O110" s="221">
        <v>79</v>
      </c>
      <c r="P110" s="214">
        <f t="shared" si="41"/>
        <v>0</v>
      </c>
      <c r="Q110" s="222">
        <v>79</v>
      </c>
      <c r="R110" s="223">
        <v>26</v>
      </c>
      <c r="S110" s="216">
        <f t="shared" si="29"/>
        <v>1147</v>
      </c>
      <c r="T110" s="214">
        <f t="shared" si="40"/>
        <v>0</v>
      </c>
      <c r="U110" s="214">
        <f t="shared" si="40"/>
        <v>865</v>
      </c>
      <c r="V110" s="217">
        <f t="shared" si="30"/>
        <v>282</v>
      </c>
    </row>
    <row r="111" spans="1:23">
      <c r="A111" s="78" t="s">
        <v>307</v>
      </c>
      <c r="B111" s="75" t="s">
        <v>308</v>
      </c>
      <c r="C111" s="103">
        <v>16835</v>
      </c>
      <c r="D111" s="106">
        <v>870</v>
      </c>
      <c r="E111" s="92"/>
      <c r="F111" s="92">
        <v>870</v>
      </c>
      <c r="G111" s="92"/>
      <c r="H111" s="92"/>
      <c r="I111" s="113"/>
      <c r="J111" s="113"/>
      <c r="K111" s="93">
        <v>2</v>
      </c>
      <c r="L111" s="218"/>
      <c r="M111" s="219"/>
      <c r="N111" s="220">
        <f t="shared" si="31"/>
        <v>868</v>
      </c>
      <c r="O111" s="221">
        <v>72</v>
      </c>
      <c r="P111" s="214">
        <f t="shared" si="41"/>
        <v>0</v>
      </c>
      <c r="Q111" s="222">
        <v>73</v>
      </c>
      <c r="R111" s="223">
        <v>18</v>
      </c>
      <c r="S111" s="216">
        <f t="shared" si="29"/>
        <v>816</v>
      </c>
      <c r="T111" s="214">
        <f t="shared" si="40"/>
        <v>0</v>
      </c>
      <c r="U111" s="214">
        <f t="shared" si="40"/>
        <v>797</v>
      </c>
      <c r="V111" s="217">
        <f t="shared" si="30"/>
        <v>18</v>
      </c>
    </row>
    <row r="112" spans="1:23">
      <c r="A112" s="78" t="s">
        <v>309</v>
      </c>
      <c r="B112" s="75" t="s">
        <v>122</v>
      </c>
      <c r="C112" s="103">
        <v>79003</v>
      </c>
      <c r="D112" s="106">
        <v>4400</v>
      </c>
      <c r="E112" s="92">
        <v>1157</v>
      </c>
      <c r="F112" s="92">
        <v>2810</v>
      </c>
      <c r="G112" s="92">
        <v>433</v>
      </c>
      <c r="H112" s="92"/>
      <c r="I112" s="113"/>
      <c r="J112" s="113"/>
      <c r="K112" s="93">
        <v>168</v>
      </c>
      <c r="L112" s="218"/>
      <c r="M112" s="219"/>
      <c r="N112" s="220">
        <f t="shared" si="31"/>
        <v>3799</v>
      </c>
      <c r="O112" s="221">
        <v>317</v>
      </c>
      <c r="P112" s="214">
        <v>96</v>
      </c>
      <c r="Q112" s="222">
        <v>220</v>
      </c>
      <c r="R112" s="223">
        <v>94</v>
      </c>
      <c r="S112" s="216">
        <f>D112-O112+R112</f>
        <v>4177</v>
      </c>
      <c r="T112" s="214">
        <f>E112-P112</f>
        <v>1061</v>
      </c>
      <c r="U112" s="214">
        <f t="shared" si="40"/>
        <v>2590</v>
      </c>
      <c r="V112" s="217">
        <f t="shared" si="30"/>
        <v>527</v>
      </c>
    </row>
    <row r="113" spans="1:23" s="234" customFormat="1">
      <c r="A113" s="135" t="s">
        <v>310</v>
      </c>
      <c r="B113" s="130" t="s">
        <v>311</v>
      </c>
      <c r="C113" s="141">
        <v>149902</v>
      </c>
      <c r="D113" s="132">
        <v>7678</v>
      </c>
      <c r="E113" s="133">
        <v>514</v>
      </c>
      <c r="F113" s="133">
        <v>6964</v>
      </c>
      <c r="G113" s="133">
        <v>200</v>
      </c>
      <c r="H113" s="133">
        <v>200</v>
      </c>
      <c r="I113" s="134"/>
      <c r="J113" s="134">
        <v>200</v>
      </c>
      <c r="K113" s="142"/>
      <c r="L113" s="224">
        <v>90</v>
      </c>
      <c r="M113" s="225"/>
      <c r="N113" s="226">
        <f t="shared" si="31"/>
        <v>7188</v>
      </c>
      <c r="O113" s="227">
        <v>599</v>
      </c>
      <c r="P113" s="228"/>
      <c r="Q113" s="228"/>
      <c r="R113" s="229">
        <v>164</v>
      </c>
      <c r="S113" s="230">
        <f t="shared" si="29"/>
        <v>7243</v>
      </c>
      <c r="T113" s="231"/>
      <c r="U113" s="231"/>
      <c r="V113" s="232">
        <f t="shared" si="30"/>
        <v>364</v>
      </c>
      <c r="W113" s="233"/>
    </row>
    <row r="114" spans="1:23">
      <c r="A114" s="78" t="s">
        <v>261</v>
      </c>
      <c r="B114" s="84" t="s">
        <v>312</v>
      </c>
      <c r="C114" s="104"/>
      <c r="D114" s="106">
        <v>250</v>
      </c>
      <c r="E114" s="92"/>
      <c r="F114" s="92">
        <v>250</v>
      </c>
      <c r="G114" s="92"/>
      <c r="H114" s="92">
        <v>250</v>
      </c>
      <c r="I114" s="113"/>
      <c r="J114" s="113">
        <v>250</v>
      </c>
      <c r="K114" s="105"/>
      <c r="L114" s="218"/>
      <c r="M114" s="219"/>
      <c r="N114" s="220">
        <f t="shared" si="31"/>
        <v>0</v>
      </c>
      <c r="O114" s="221">
        <v>0</v>
      </c>
      <c r="P114" s="214">
        <f t="shared" ref="P114:P116" si="42">(E114-I114)/12</f>
        <v>0</v>
      </c>
      <c r="Q114" s="222">
        <f t="shared" ref="Q114:Q116" si="43">(F114-J114-M114)/12</f>
        <v>0</v>
      </c>
      <c r="R114" s="223"/>
      <c r="S114" s="216">
        <f t="shared" si="29"/>
        <v>250</v>
      </c>
      <c r="T114" s="214">
        <f t="shared" ref="T114:U124" si="44">E114-P114</f>
        <v>0</v>
      </c>
      <c r="U114" s="214">
        <f t="shared" si="44"/>
        <v>250</v>
      </c>
      <c r="V114" s="217">
        <f t="shared" si="30"/>
        <v>0</v>
      </c>
    </row>
    <row r="115" spans="1:23" ht="25.5">
      <c r="A115" s="78" t="s">
        <v>263</v>
      </c>
      <c r="B115" s="84" t="s">
        <v>313</v>
      </c>
      <c r="C115" s="104"/>
      <c r="D115" s="106">
        <v>100</v>
      </c>
      <c r="E115" s="92"/>
      <c r="F115" s="92">
        <v>100</v>
      </c>
      <c r="G115" s="92"/>
      <c r="H115" s="92"/>
      <c r="I115" s="113"/>
      <c r="J115" s="113"/>
      <c r="K115" s="105"/>
      <c r="L115" s="218"/>
      <c r="M115" s="219"/>
      <c r="N115" s="220">
        <f t="shared" si="31"/>
        <v>100</v>
      </c>
      <c r="O115" s="221">
        <v>8</v>
      </c>
      <c r="P115" s="214">
        <f t="shared" si="42"/>
        <v>0</v>
      </c>
      <c r="Q115" s="222">
        <f t="shared" si="43"/>
        <v>8.3333333333333339</v>
      </c>
      <c r="R115" s="223"/>
      <c r="S115" s="216">
        <f t="shared" si="29"/>
        <v>92</v>
      </c>
      <c r="T115" s="214">
        <f t="shared" si="44"/>
        <v>0</v>
      </c>
      <c r="U115" s="214">
        <f t="shared" si="44"/>
        <v>91.666666666666671</v>
      </c>
      <c r="V115" s="217">
        <f t="shared" si="30"/>
        <v>0</v>
      </c>
    </row>
    <row r="116" spans="1:23">
      <c r="A116" s="78" t="s">
        <v>314</v>
      </c>
      <c r="B116" s="84" t="s">
        <v>315</v>
      </c>
      <c r="C116" s="104"/>
      <c r="D116" s="106">
        <v>77</v>
      </c>
      <c r="E116" s="92"/>
      <c r="F116" s="92">
        <v>77</v>
      </c>
      <c r="G116" s="92"/>
      <c r="H116" s="92"/>
      <c r="I116" s="113"/>
      <c r="J116" s="113"/>
      <c r="K116" s="105"/>
      <c r="L116" s="218"/>
      <c r="M116" s="219"/>
      <c r="N116" s="220">
        <f t="shared" si="31"/>
        <v>77</v>
      </c>
      <c r="O116" s="221">
        <v>6</v>
      </c>
      <c r="P116" s="214">
        <f t="shared" si="42"/>
        <v>0</v>
      </c>
      <c r="Q116" s="222">
        <f t="shared" si="43"/>
        <v>6.416666666666667</v>
      </c>
      <c r="R116" s="223"/>
      <c r="S116" s="216">
        <f t="shared" si="29"/>
        <v>71</v>
      </c>
      <c r="T116" s="214">
        <f t="shared" si="44"/>
        <v>0</v>
      </c>
      <c r="U116" s="214">
        <f t="shared" si="44"/>
        <v>70.583333333333329</v>
      </c>
      <c r="V116" s="217">
        <f t="shared" si="30"/>
        <v>0</v>
      </c>
    </row>
    <row r="117" spans="1:23">
      <c r="A117" s="78" t="s">
        <v>316</v>
      </c>
      <c r="B117" s="84" t="s">
        <v>317</v>
      </c>
      <c r="C117" s="104"/>
      <c r="D117" s="106">
        <v>5</v>
      </c>
      <c r="E117" s="92"/>
      <c r="F117" s="92">
        <v>5</v>
      </c>
      <c r="G117" s="92"/>
      <c r="H117" s="92"/>
      <c r="I117" s="113"/>
      <c r="J117" s="113"/>
      <c r="K117" s="218"/>
      <c r="L117" s="218"/>
      <c r="M117" s="219">
        <v>5</v>
      </c>
      <c r="N117" s="220">
        <f t="shared" si="31"/>
        <v>0</v>
      </c>
      <c r="O117" s="221">
        <v>0</v>
      </c>
      <c r="P117" s="222"/>
      <c r="Q117" s="222">
        <v>0</v>
      </c>
      <c r="R117" s="223"/>
      <c r="S117" s="216">
        <f t="shared" si="29"/>
        <v>5</v>
      </c>
      <c r="T117" s="214">
        <f t="shared" si="44"/>
        <v>0</v>
      </c>
      <c r="U117" s="214">
        <f t="shared" si="44"/>
        <v>5</v>
      </c>
      <c r="V117" s="217">
        <f t="shared" si="30"/>
        <v>0</v>
      </c>
    </row>
    <row r="118" spans="1:23">
      <c r="A118" s="78" t="s">
        <v>318</v>
      </c>
      <c r="B118" s="84" t="s">
        <v>319</v>
      </c>
      <c r="C118" s="104"/>
      <c r="D118" s="106">
        <v>300</v>
      </c>
      <c r="E118" s="92"/>
      <c r="F118" s="92">
        <v>300</v>
      </c>
      <c r="G118" s="92"/>
      <c r="H118" s="92"/>
      <c r="I118" s="113"/>
      <c r="J118" s="113"/>
      <c r="K118" s="218"/>
      <c r="L118" s="218"/>
      <c r="M118" s="219"/>
      <c r="N118" s="220">
        <f t="shared" si="31"/>
        <v>300</v>
      </c>
      <c r="O118" s="221">
        <v>25</v>
      </c>
      <c r="P118" s="214">
        <f t="shared" ref="P118:P121" si="45">(E118-I118)/12</f>
        <v>0</v>
      </c>
      <c r="Q118" s="222">
        <f t="shared" ref="Q118:Q120" si="46">(F118-J118-M118)/12</f>
        <v>25</v>
      </c>
      <c r="R118" s="223"/>
      <c r="S118" s="216">
        <f t="shared" si="29"/>
        <v>275</v>
      </c>
      <c r="T118" s="214">
        <f t="shared" si="44"/>
        <v>0</v>
      </c>
      <c r="U118" s="214">
        <f t="shared" si="44"/>
        <v>275</v>
      </c>
      <c r="V118" s="217">
        <f t="shared" si="30"/>
        <v>0</v>
      </c>
    </row>
    <row r="119" spans="1:23" ht="25.5">
      <c r="A119" s="78" t="s">
        <v>320</v>
      </c>
      <c r="B119" s="84" t="s">
        <v>321</v>
      </c>
      <c r="C119" s="104"/>
      <c r="D119" s="106">
        <v>500</v>
      </c>
      <c r="E119" s="92"/>
      <c r="F119" s="92">
        <v>500</v>
      </c>
      <c r="G119" s="92"/>
      <c r="H119" s="92"/>
      <c r="I119" s="113"/>
      <c r="J119" s="113"/>
      <c r="K119" s="218"/>
      <c r="L119" s="218"/>
      <c r="M119" s="219"/>
      <c r="N119" s="220">
        <f t="shared" si="31"/>
        <v>500</v>
      </c>
      <c r="O119" s="221">
        <v>42</v>
      </c>
      <c r="P119" s="214">
        <f t="shared" si="45"/>
        <v>0</v>
      </c>
      <c r="Q119" s="222">
        <f t="shared" si="46"/>
        <v>41.666666666666664</v>
      </c>
      <c r="R119" s="223"/>
      <c r="S119" s="216">
        <f t="shared" si="29"/>
        <v>458</v>
      </c>
      <c r="T119" s="214">
        <f t="shared" si="44"/>
        <v>0</v>
      </c>
      <c r="U119" s="214">
        <f t="shared" si="44"/>
        <v>458.33333333333331</v>
      </c>
      <c r="V119" s="217">
        <f t="shared" si="30"/>
        <v>0</v>
      </c>
    </row>
    <row r="120" spans="1:23" ht="25.5" hidden="1">
      <c r="A120" s="78" t="s">
        <v>322</v>
      </c>
      <c r="B120" s="84" t="s">
        <v>323</v>
      </c>
      <c r="C120" s="104"/>
      <c r="D120" s="106">
        <v>0</v>
      </c>
      <c r="E120" s="92"/>
      <c r="F120" s="92"/>
      <c r="G120" s="92"/>
      <c r="H120" s="92"/>
      <c r="I120" s="113"/>
      <c r="J120" s="113"/>
      <c r="K120" s="218"/>
      <c r="L120" s="218"/>
      <c r="M120" s="219"/>
      <c r="N120" s="220">
        <f t="shared" si="31"/>
        <v>0</v>
      </c>
      <c r="O120" s="221">
        <f t="shared" ref="O120" si="47">N120/12</f>
        <v>0</v>
      </c>
      <c r="P120" s="214">
        <f t="shared" si="45"/>
        <v>0</v>
      </c>
      <c r="Q120" s="222">
        <f t="shared" si="46"/>
        <v>0</v>
      </c>
      <c r="R120" s="223"/>
      <c r="S120" s="216">
        <f t="shared" si="29"/>
        <v>0</v>
      </c>
      <c r="T120" s="214">
        <f t="shared" si="44"/>
        <v>0</v>
      </c>
      <c r="U120" s="214">
        <f t="shared" si="44"/>
        <v>0</v>
      </c>
      <c r="V120" s="217">
        <f t="shared" si="30"/>
        <v>0</v>
      </c>
    </row>
    <row r="121" spans="1:23">
      <c r="A121" s="78" t="s">
        <v>324</v>
      </c>
      <c r="B121" s="75" t="s">
        <v>325</v>
      </c>
      <c r="C121" s="91"/>
      <c r="D121" s="106">
        <v>120</v>
      </c>
      <c r="E121" s="92"/>
      <c r="F121" s="92">
        <v>120</v>
      </c>
      <c r="G121" s="92"/>
      <c r="H121" s="92">
        <v>120</v>
      </c>
      <c r="I121" s="113"/>
      <c r="J121" s="113">
        <v>120</v>
      </c>
      <c r="K121" s="218"/>
      <c r="L121" s="218"/>
      <c r="M121" s="219"/>
      <c r="N121" s="220">
        <f t="shared" si="31"/>
        <v>0</v>
      </c>
      <c r="O121" s="221">
        <v>0</v>
      </c>
      <c r="P121" s="214">
        <f t="shared" si="45"/>
        <v>0</v>
      </c>
      <c r="Q121" s="222">
        <f>(F121-J121-M121)/12</f>
        <v>0</v>
      </c>
      <c r="R121" s="223"/>
      <c r="S121" s="216">
        <f t="shared" si="29"/>
        <v>120</v>
      </c>
      <c r="T121" s="214">
        <f t="shared" si="44"/>
        <v>0</v>
      </c>
      <c r="U121" s="214">
        <f t="shared" si="44"/>
        <v>120</v>
      </c>
      <c r="V121" s="217">
        <f t="shared" si="30"/>
        <v>0</v>
      </c>
    </row>
    <row r="122" spans="1:23">
      <c r="A122" s="78" t="s">
        <v>326</v>
      </c>
      <c r="B122" s="75" t="s">
        <v>327</v>
      </c>
      <c r="C122" s="91"/>
      <c r="D122" s="106">
        <v>5</v>
      </c>
      <c r="E122" s="92"/>
      <c r="F122" s="92">
        <v>5</v>
      </c>
      <c r="G122" s="92"/>
      <c r="H122" s="106"/>
      <c r="I122" s="114"/>
      <c r="J122" s="114"/>
      <c r="K122" s="218"/>
      <c r="L122" s="218"/>
      <c r="M122" s="219">
        <v>5</v>
      </c>
      <c r="N122" s="220">
        <f t="shared" si="31"/>
        <v>0</v>
      </c>
      <c r="O122" s="221">
        <v>0</v>
      </c>
      <c r="P122" s="222">
        <v>0</v>
      </c>
      <c r="Q122" s="222">
        <v>0</v>
      </c>
      <c r="R122" s="223"/>
      <c r="S122" s="216">
        <f t="shared" si="29"/>
        <v>5</v>
      </c>
      <c r="T122" s="214">
        <f t="shared" si="44"/>
        <v>0</v>
      </c>
      <c r="U122" s="214">
        <f t="shared" si="44"/>
        <v>5</v>
      </c>
      <c r="V122" s="217">
        <f t="shared" si="30"/>
        <v>0</v>
      </c>
    </row>
    <row r="123" spans="1:23">
      <c r="A123" s="78" t="s">
        <v>328</v>
      </c>
      <c r="B123" s="75" t="s">
        <v>329</v>
      </c>
      <c r="C123" s="91"/>
      <c r="D123" s="106">
        <v>173</v>
      </c>
      <c r="E123" s="92"/>
      <c r="F123" s="92">
        <v>173</v>
      </c>
      <c r="G123" s="92"/>
      <c r="H123" s="106"/>
      <c r="I123" s="114"/>
      <c r="J123" s="114"/>
      <c r="K123" s="218"/>
      <c r="L123" s="218"/>
      <c r="M123" s="219"/>
      <c r="N123" s="220">
        <f t="shared" si="31"/>
        <v>173</v>
      </c>
      <c r="O123" s="221">
        <v>14</v>
      </c>
      <c r="P123" s="214">
        <f t="shared" ref="P123:P124" si="48">(E123-I123)/12</f>
        <v>0</v>
      </c>
      <c r="Q123" s="222">
        <f t="shared" ref="Q123:Q124" si="49">(F123-J123-M123)/12</f>
        <v>14.416666666666666</v>
      </c>
      <c r="R123" s="223"/>
      <c r="S123" s="216">
        <f t="shared" si="29"/>
        <v>159</v>
      </c>
      <c r="T123" s="214">
        <f t="shared" si="44"/>
        <v>0</v>
      </c>
      <c r="U123" s="214">
        <f t="shared" si="44"/>
        <v>158.58333333333334</v>
      </c>
      <c r="V123" s="217">
        <f t="shared" si="30"/>
        <v>0</v>
      </c>
    </row>
    <row r="124" spans="1:23">
      <c r="A124" s="78" t="s">
        <v>330</v>
      </c>
      <c r="B124" s="75" t="s">
        <v>331</v>
      </c>
      <c r="C124" s="91"/>
      <c r="D124" s="106">
        <f>E124+F124</f>
        <v>475</v>
      </c>
      <c r="E124" s="92">
        <v>265</v>
      </c>
      <c r="F124" s="92">
        <v>210</v>
      </c>
      <c r="G124" s="92"/>
      <c r="H124" s="106"/>
      <c r="I124" s="114"/>
      <c r="J124" s="114"/>
      <c r="K124" s="218"/>
      <c r="L124" s="218"/>
      <c r="M124" s="219"/>
      <c r="N124" s="220">
        <f t="shared" si="31"/>
        <v>475</v>
      </c>
      <c r="O124" s="221">
        <v>40</v>
      </c>
      <c r="P124" s="214">
        <f t="shared" si="48"/>
        <v>22.083333333333332</v>
      </c>
      <c r="Q124" s="222">
        <f t="shared" si="49"/>
        <v>17.5</v>
      </c>
      <c r="R124" s="223"/>
      <c r="S124" s="216">
        <f t="shared" si="29"/>
        <v>435</v>
      </c>
      <c r="T124" s="214">
        <f t="shared" si="44"/>
        <v>242.91666666666666</v>
      </c>
      <c r="U124" s="214">
        <f t="shared" si="44"/>
        <v>192.5</v>
      </c>
      <c r="V124" s="217">
        <f t="shared" si="30"/>
        <v>0</v>
      </c>
    </row>
    <row r="125" spans="1:23" s="197" customFormat="1" ht="28.5" customHeight="1" thickBot="1">
      <c r="A125" s="192"/>
      <c r="B125" s="80" t="s">
        <v>332</v>
      </c>
      <c r="C125" s="107"/>
      <c r="D125" s="108">
        <f t="shared" ref="D125:N125" si="50">SUM(D7:D124)</f>
        <v>218291</v>
      </c>
      <c r="E125" s="108">
        <f t="shared" si="50"/>
        <v>27047</v>
      </c>
      <c r="F125" s="108">
        <f t="shared" si="50"/>
        <v>179592</v>
      </c>
      <c r="G125" s="108">
        <f t="shared" si="50"/>
        <v>11652</v>
      </c>
      <c r="H125" s="108">
        <f t="shared" si="50"/>
        <v>24416</v>
      </c>
      <c r="I125" s="115">
        <f t="shared" si="50"/>
        <v>2981</v>
      </c>
      <c r="J125" s="115">
        <f t="shared" si="50"/>
        <v>21435</v>
      </c>
      <c r="K125" s="108">
        <f t="shared" si="50"/>
        <v>2484</v>
      </c>
      <c r="L125" s="108">
        <f t="shared" si="50"/>
        <v>790</v>
      </c>
      <c r="M125" s="116">
        <f t="shared" si="50"/>
        <v>1726</v>
      </c>
      <c r="N125" s="117">
        <f t="shared" si="50"/>
        <v>177223</v>
      </c>
      <c r="O125" s="108">
        <f>SUM(O7:O124)</f>
        <v>14767</v>
      </c>
      <c r="P125" s="108">
        <f t="shared" ref="P125:Q125" si="51">SUM(P7:P124)</f>
        <v>1538.0833333333333</v>
      </c>
      <c r="Q125" s="108">
        <f t="shared" si="51"/>
        <v>9830.75</v>
      </c>
      <c r="R125" s="238">
        <f>SUM(R7:R124)</f>
        <v>3692</v>
      </c>
      <c r="S125" s="216">
        <f>D125-O125+R125</f>
        <v>207216</v>
      </c>
      <c r="T125" s="213">
        <f>SUM(T7:T124)</f>
        <v>19089.916666666668</v>
      </c>
      <c r="U125" s="213">
        <f t="shared" ref="U125:V125" si="52">SUM(U7:U124)</f>
        <v>131467.25</v>
      </c>
      <c r="V125" s="213">
        <f t="shared" si="52"/>
        <v>15344</v>
      </c>
      <c r="W125" s="239"/>
    </row>
    <row r="126" spans="1:23">
      <c r="H126" s="196">
        <v>24546</v>
      </c>
      <c r="N126" s="241"/>
      <c r="O126" s="242"/>
      <c r="P126" s="243"/>
      <c r="Q126" s="243"/>
    </row>
    <row r="127" spans="1:23">
      <c r="A127" s="195" t="s">
        <v>333</v>
      </c>
      <c r="C127" s="243">
        <v>218291</v>
      </c>
      <c r="H127" s="244">
        <f>H126-H125</f>
        <v>130</v>
      </c>
      <c r="N127" s="241"/>
    </row>
    <row r="128" spans="1:23">
      <c r="A128" s="195" t="s">
        <v>334</v>
      </c>
      <c r="C128" s="243">
        <v>206639</v>
      </c>
      <c r="F128" s="245"/>
      <c r="G128" s="245"/>
      <c r="H128" s="243"/>
      <c r="I128" s="246"/>
      <c r="J128" s="246"/>
      <c r="K128" s="243"/>
      <c r="L128" s="243"/>
    </row>
    <row r="129" spans="1:5" s="195" customFormat="1" ht="12.75">
      <c r="A129" s="195" t="s">
        <v>335</v>
      </c>
      <c r="C129" s="241">
        <f>H125+K125+L125+M125</f>
        <v>29416</v>
      </c>
      <c r="D129" s="197"/>
    </row>
    <row r="130" spans="1:5" s="195" customFormat="1" ht="12.75">
      <c r="A130" s="195" t="s">
        <v>336</v>
      </c>
      <c r="C130" s="243">
        <f>C128-C129</f>
        <v>177223</v>
      </c>
      <c r="D130" s="197"/>
    </row>
    <row r="131" spans="1:5" s="195" customFormat="1" ht="12.75">
      <c r="B131" s="247" t="s">
        <v>337</v>
      </c>
      <c r="C131" s="243">
        <f>C130/12</f>
        <v>14768.583333333334</v>
      </c>
      <c r="D131" s="197"/>
    </row>
    <row r="132" spans="1:5" s="195" customFormat="1" ht="12.75">
      <c r="A132" s="593" t="s">
        <v>338</v>
      </c>
      <c r="B132" s="593"/>
      <c r="C132" s="243">
        <v>3692.25</v>
      </c>
      <c r="D132" s="248">
        <f>D22+D23+D24+D25+D26+D27+D28+D29+D30+D31+D32+D33+D35+D36+D37+D38+D40+D41+D42+D43+D45+D46+D47+D48+D49+D50+D52+D53+D54+D55+D56+D57+D58+D59+D60+D61+D62+D63+D64+D65+D66+D67+D68+D69+D71+D83+D84+D85+D86+D87+D88+D89+D90+D91+D92+D93+D94+D95+D96+D97+D98+D99+D100+D101+D102+D103+D104+D105+D106+D107+D108+D109+D110+D111+D112+D113</f>
        <v>173733</v>
      </c>
      <c r="E132" s="195">
        <f>C132/D132</f>
        <v>2.1252439087565401E-2</v>
      </c>
    </row>
  </sheetData>
  <autoFilter ref="A3:V5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4" showButton="0"/>
    <filterColumn colId="15" showButton="0"/>
    <filterColumn colId="19" showButton="0"/>
    <filterColumn colId="20" showButton="0"/>
  </autoFilter>
  <mergeCells count="19">
    <mergeCell ref="A132:B132"/>
    <mergeCell ref="S3:S5"/>
    <mergeCell ref="T3:V4"/>
    <mergeCell ref="E4:G4"/>
    <mergeCell ref="H4:J4"/>
    <mergeCell ref="K4:L4"/>
    <mergeCell ref="M4:M5"/>
    <mergeCell ref="O4:O5"/>
    <mergeCell ref="P4:Q4"/>
    <mergeCell ref="A1:V1"/>
    <mergeCell ref="N2:R2"/>
    <mergeCell ref="A3:A5"/>
    <mergeCell ref="B3:B5"/>
    <mergeCell ref="C3:C5"/>
    <mergeCell ref="D3:D5"/>
    <mergeCell ref="E3:M3"/>
    <mergeCell ref="N3:N5"/>
    <mergeCell ref="O3:Q3"/>
    <mergeCell ref="R3:R5"/>
  </mergeCells>
  <pageMargins left="0" right="0" top="0" bottom="0" header="0.31496062992125984" footer="0.31496062992125984"/>
  <pageSetup paperSize="9" scale="60" orientation="landscape" r:id="rId1"/>
  <colBreaks count="1" manualBreakCount="1">
    <brk id="2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Z704"/>
  <sheetViews>
    <sheetView workbookViewId="0">
      <selection activeCell="B10" sqref="B10"/>
    </sheetView>
  </sheetViews>
  <sheetFormatPr defaultRowHeight="15"/>
  <cols>
    <col min="1" max="1" width="47" style="280" customWidth="1"/>
    <col min="2" max="2" width="63.5703125" style="358" customWidth="1"/>
    <col min="3" max="3" width="12.42578125" style="277" customWidth="1"/>
    <col min="4" max="4" width="14.85546875" style="277" customWidth="1"/>
    <col min="5" max="5" width="14.85546875" style="249" hidden="1" customWidth="1"/>
    <col min="6" max="6" width="12.42578125" style="249" customWidth="1"/>
    <col min="7" max="7" width="16.85546875" style="249" customWidth="1"/>
    <col min="8" max="8" width="17.42578125" style="249" customWidth="1"/>
    <col min="9" max="9" width="12.140625" style="249" hidden="1" customWidth="1"/>
    <col min="10" max="10" width="19.85546875" style="249" customWidth="1"/>
    <col min="11" max="11" width="15.7109375" style="360" hidden="1" customWidth="1"/>
    <col min="12" max="12" width="20.7109375" style="249" hidden="1" customWidth="1"/>
    <col min="13" max="13" width="16.42578125" style="249" hidden="1" customWidth="1"/>
    <col min="14" max="14" width="14.5703125" style="249" hidden="1" customWidth="1"/>
    <col min="15" max="15" width="14.5703125" style="281" hidden="1" customWidth="1"/>
    <col min="16" max="16" width="18" style="281" hidden="1" customWidth="1"/>
    <col min="17" max="17" width="14.5703125" style="249" hidden="1" customWidth="1"/>
    <col min="18" max="18" width="18" style="249" hidden="1" customWidth="1"/>
    <col min="19" max="19" width="14.140625" style="250" hidden="1" customWidth="1"/>
    <col min="20" max="20" width="9.42578125" style="250" hidden="1" customWidth="1"/>
    <col min="21" max="21" width="12.7109375" style="250" hidden="1" customWidth="1"/>
    <col min="22" max="22" width="0" style="250" hidden="1" customWidth="1"/>
    <col min="23" max="23" width="9.42578125" style="250" hidden="1" customWidth="1"/>
    <col min="24" max="25" width="0" style="250" hidden="1" customWidth="1"/>
    <col min="26" max="26" width="13.42578125" style="278" customWidth="1"/>
    <col min="27" max="16384" width="9.140625" style="249"/>
  </cols>
  <sheetData>
    <row r="1" spans="1:26">
      <c r="B1" s="614" t="s">
        <v>426</v>
      </c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</row>
    <row r="2" spans="1:26" s="252" customFormat="1" ht="35.25" customHeight="1">
      <c r="A2" s="616" t="s">
        <v>517</v>
      </c>
      <c r="B2" s="618" t="s">
        <v>3</v>
      </c>
      <c r="C2" s="620" t="s">
        <v>518</v>
      </c>
      <c r="D2" s="621"/>
      <c r="E2" s="622"/>
      <c r="F2" s="623" t="s">
        <v>427</v>
      </c>
      <c r="G2" s="624"/>
      <c r="H2" s="624"/>
      <c r="I2" s="624"/>
      <c r="J2" s="624"/>
      <c r="K2" s="624"/>
      <c r="L2" s="625"/>
      <c r="M2" s="623" t="s">
        <v>428</v>
      </c>
      <c r="N2" s="625"/>
      <c r="O2" s="279"/>
      <c r="P2" s="279"/>
      <c r="Q2" s="279"/>
      <c r="R2" s="282"/>
      <c r="S2" s="251"/>
      <c r="T2" s="251"/>
      <c r="U2" s="251"/>
      <c r="V2" s="251"/>
      <c r="W2" s="251"/>
      <c r="X2" s="251"/>
      <c r="Y2" s="251"/>
      <c r="Z2" s="612" t="s">
        <v>519</v>
      </c>
    </row>
    <row r="3" spans="1:26" s="252" customFormat="1" ht="43.5" customHeight="1">
      <c r="A3" s="617"/>
      <c r="B3" s="619"/>
      <c r="C3" s="253" t="s">
        <v>24</v>
      </c>
      <c r="D3" s="283" t="s">
        <v>520</v>
      </c>
      <c r="E3" s="279" t="s">
        <v>429</v>
      </c>
      <c r="F3" s="279" t="s">
        <v>430</v>
      </c>
      <c r="G3" s="279" t="s">
        <v>521</v>
      </c>
      <c r="H3" s="279" t="s">
        <v>522</v>
      </c>
      <c r="I3" s="279" t="s">
        <v>431</v>
      </c>
      <c r="J3" s="279" t="s">
        <v>523</v>
      </c>
      <c r="K3" s="284" t="s">
        <v>524</v>
      </c>
      <c r="L3" s="279" t="s">
        <v>525</v>
      </c>
      <c r="M3" s="279" t="s">
        <v>24</v>
      </c>
      <c r="N3" s="279" t="s">
        <v>429</v>
      </c>
      <c r="O3" s="285" t="s">
        <v>526</v>
      </c>
      <c r="P3" s="285" t="s">
        <v>527</v>
      </c>
      <c r="Q3" s="279" t="s">
        <v>528</v>
      </c>
      <c r="R3" s="282"/>
      <c r="S3" s="251"/>
      <c r="T3" s="251"/>
      <c r="U3" s="251"/>
      <c r="V3" s="251"/>
      <c r="W3" s="251"/>
      <c r="X3" s="251"/>
      <c r="Y3" s="251"/>
      <c r="Z3" s="613"/>
    </row>
    <row r="4" spans="1:26" s="252" customFormat="1">
      <c r="A4" s="286"/>
      <c r="B4" s="287"/>
      <c r="C4" s="253"/>
      <c r="D4" s="253"/>
      <c r="E4" s="279"/>
      <c r="F4" s="279"/>
      <c r="G4" s="279"/>
      <c r="H4" s="279"/>
      <c r="I4" s="279"/>
      <c r="J4" s="279"/>
      <c r="K4" s="284"/>
      <c r="L4" s="279"/>
      <c r="M4" s="279"/>
      <c r="N4" s="279"/>
      <c r="O4" s="279"/>
      <c r="P4" s="279"/>
      <c r="Q4" s="279"/>
      <c r="R4" s="282"/>
      <c r="S4" s="251"/>
      <c r="T4" s="251"/>
      <c r="U4" s="251"/>
      <c r="V4" s="251"/>
      <c r="W4" s="251"/>
      <c r="X4" s="251"/>
      <c r="Y4" s="251"/>
      <c r="Z4" s="279"/>
    </row>
    <row r="5" spans="1:26" s="293" customFormat="1" ht="14.25" customHeight="1">
      <c r="A5" s="288"/>
      <c r="B5" s="289" t="s">
        <v>432</v>
      </c>
      <c r="C5" s="290">
        <v>588231</v>
      </c>
      <c r="D5" s="290">
        <f>C5/12</f>
        <v>49019.25</v>
      </c>
      <c r="E5" s="290">
        <v>103728</v>
      </c>
      <c r="F5" s="290">
        <f t="shared" ref="F5:Y5" si="0">F7+F15+F30+F38+F46+F101+F140++F146+F174+F191+F240+F256+F264+F276+F290+F310+F329+F336+F346+F360+F362+F366+F401+F419+F470+F474+F485+F493+F503+F512+F553+F610+F626</f>
        <v>-6482.2249999999995</v>
      </c>
      <c r="G5" s="290">
        <f t="shared" si="0"/>
        <v>1132</v>
      </c>
      <c r="H5" s="290">
        <f t="shared" si="0"/>
        <v>-2386.2249999999999</v>
      </c>
      <c r="I5" s="290">
        <f t="shared" si="0"/>
        <v>0</v>
      </c>
      <c r="J5" s="290">
        <f t="shared" si="0"/>
        <v>-5228</v>
      </c>
      <c r="K5" s="290" t="e">
        <f t="shared" si="0"/>
        <v>#REF!</v>
      </c>
      <c r="L5" s="290" t="e">
        <f t="shared" si="0"/>
        <v>#REF!</v>
      </c>
      <c r="M5" s="290" t="e">
        <f t="shared" si="0"/>
        <v>#REF!</v>
      </c>
      <c r="N5" s="290">
        <f t="shared" si="0"/>
        <v>0</v>
      </c>
      <c r="O5" s="290">
        <f t="shared" si="0"/>
        <v>359478</v>
      </c>
      <c r="P5" s="290" t="e">
        <f t="shared" si="0"/>
        <v>#REF!</v>
      </c>
      <c r="Q5" s="290" t="e">
        <f t="shared" si="0"/>
        <v>#REF!</v>
      </c>
      <c r="R5" s="290" t="e">
        <f t="shared" si="0"/>
        <v>#REF!</v>
      </c>
      <c r="S5" s="290">
        <f t="shared" si="0"/>
        <v>0</v>
      </c>
      <c r="T5" s="290">
        <f t="shared" si="0"/>
        <v>0</v>
      </c>
      <c r="U5" s="290" t="e">
        <f t="shared" si="0"/>
        <v>#REF!</v>
      </c>
      <c r="V5" s="290">
        <f t="shared" si="0"/>
        <v>304</v>
      </c>
      <c r="W5" s="290" t="e">
        <f t="shared" si="0"/>
        <v>#VALUE!</v>
      </c>
      <c r="X5" s="290">
        <f t="shared" si="0"/>
        <v>0</v>
      </c>
      <c r="Y5" s="291">
        <f t="shared" si="0"/>
        <v>0</v>
      </c>
      <c r="Z5" s="292">
        <f>C5+F5</f>
        <v>581748.77500000002</v>
      </c>
    </row>
    <row r="6" spans="1:26" s="258" customFormat="1" ht="15" customHeight="1">
      <c r="A6" s="294"/>
      <c r="B6" s="295" t="s">
        <v>433</v>
      </c>
      <c r="C6" s="222"/>
      <c r="D6" s="222"/>
      <c r="E6" s="218"/>
      <c r="F6" s="218"/>
      <c r="G6" s="218"/>
      <c r="H6" s="218"/>
      <c r="I6" s="218"/>
      <c r="J6" s="218"/>
      <c r="K6" s="296"/>
      <c r="L6" s="218"/>
      <c r="M6" s="218"/>
      <c r="N6" s="256"/>
      <c r="O6" s="218"/>
      <c r="P6" s="218"/>
      <c r="S6" s="257"/>
      <c r="T6" s="257">
        <v>328</v>
      </c>
      <c r="U6" s="257"/>
      <c r="V6" s="257"/>
      <c r="W6" s="254" t="s">
        <v>434</v>
      </c>
      <c r="X6" s="257"/>
      <c r="Y6" s="257"/>
      <c r="Z6" s="218"/>
    </row>
    <row r="7" spans="1:26" s="293" customFormat="1" ht="14.25" customHeight="1">
      <c r="A7" s="297" t="s">
        <v>435</v>
      </c>
      <c r="B7" s="288" t="s">
        <v>529</v>
      </c>
      <c r="C7" s="298">
        <f>C8+C9+C10+C11+C12+C13+C14</f>
        <v>6566</v>
      </c>
      <c r="D7" s="298">
        <f t="shared" ref="D7:J7" si="1">D8+D9+D10+D11+D12+D13+D14</f>
        <v>547.16666666666663</v>
      </c>
      <c r="E7" s="299">
        <f t="shared" si="1"/>
        <v>0</v>
      </c>
      <c r="F7" s="298">
        <f t="shared" si="1"/>
        <v>-104</v>
      </c>
      <c r="G7" s="298"/>
      <c r="H7" s="298">
        <f t="shared" si="1"/>
        <v>0</v>
      </c>
      <c r="I7" s="299">
        <f t="shared" si="1"/>
        <v>0</v>
      </c>
      <c r="J7" s="298">
        <f t="shared" si="1"/>
        <v>-104</v>
      </c>
      <c r="K7" s="300"/>
      <c r="L7" s="300" t="e">
        <f>C7*Q7/12*-1</f>
        <v>#REF!</v>
      </c>
      <c r="M7" s="300" t="e">
        <f>M8+#REF!+M9+M10+M11+M12+M13</f>
        <v>#REF!</v>
      </c>
      <c r="N7" s="301"/>
      <c r="O7" s="302">
        <v>5492</v>
      </c>
      <c r="P7" s="302" t="e">
        <f>P8+#REF!+P9+P10+P11+P12+P13</f>
        <v>#REF!</v>
      </c>
      <c r="Q7" s="303" t="e">
        <f>P7/O7</f>
        <v>#REF!</v>
      </c>
      <c r="R7" s="304" t="e">
        <f>C7*Q7/12</f>
        <v>#REF!</v>
      </c>
      <c r="S7" s="304"/>
      <c r="T7" s="305"/>
      <c r="U7" s="305"/>
      <c r="V7" s="305">
        <v>304</v>
      </c>
      <c r="W7" s="305" t="s">
        <v>436</v>
      </c>
      <c r="X7" s="305"/>
      <c r="Y7" s="305"/>
      <c r="Z7" s="292">
        <f>C7+F7</f>
        <v>6462</v>
      </c>
    </row>
    <row r="8" spans="1:26" s="255" customFormat="1" ht="15" customHeight="1">
      <c r="A8" s="306" t="s">
        <v>435</v>
      </c>
      <c r="B8" s="307" t="s">
        <v>123</v>
      </c>
      <c r="C8" s="308">
        <v>1999</v>
      </c>
      <c r="D8" s="308">
        <f>C8/12</f>
        <v>166.58333333333334</v>
      </c>
      <c r="E8" s="309"/>
      <c r="F8" s="308">
        <f>H8+J8</f>
        <v>-32</v>
      </c>
      <c r="G8" s="308"/>
      <c r="H8" s="310"/>
      <c r="I8" s="309"/>
      <c r="J8" s="309">
        <v>-32</v>
      </c>
      <c r="K8" s="311" t="e">
        <f>D8+#REF!</f>
        <v>#REF!</v>
      </c>
      <c r="L8" s="222"/>
      <c r="M8" s="222">
        <f t="shared" ref="M8:M14" si="2">C8+F8</f>
        <v>1967</v>
      </c>
      <c r="N8" s="259"/>
      <c r="O8" s="312"/>
      <c r="P8" s="313">
        <v>350</v>
      </c>
      <c r="Q8" s="314"/>
      <c r="R8" s="255" t="e">
        <f>D8*Q7</f>
        <v>#REF!</v>
      </c>
      <c r="T8" s="254"/>
      <c r="U8" s="254"/>
      <c r="V8" s="254">
        <v>8751</v>
      </c>
      <c r="W8" s="254" t="s">
        <v>437</v>
      </c>
      <c r="X8" s="254"/>
      <c r="Y8" s="254"/>
      <c r="Z8" s="222">
        <f t="shared" ref="Z8:Z71" si="3">C8+F8</f>
        <v>1967</v>
      </c>
    </row>
    <row r="9" spans="1:26" s="255" customFormat="1" ht="15" customHeight="1">
      <c r="A9" s="306" t="s">
        <v>435</v>
      </c>
      <c r="B9" s="307" t="s">
        <v>64</v>
      </c>
      <c r="C9" s="308">
        <v>1249</v>
      </c>
      <c r="D9" s="308">
        <f t="shared" ref="D9:D14" si="4">C9/12</f>
        <v>104.08333333333333</v>
      </c>
      <c r="E9" s="309"/>
      <c r="F9" s="308">
        <f t="shared" ref="F9:F14" si="5">H9+J9</f>
        <v>-20</v>
      </c>
      <c r="G9" s="308"/>
      <c r="H9" s="310"/>
      <c r="I9" s="309"/>
      <c r="J9" s="309">
        <v>-20</v>
      </c>
      <c r="K9" s="311" t="e">
        <f>D9+#REF!</f>
        <v>#REF!</v>
      </c>
      <c r="L9" s="222"/>
      <c r="M9" s="222">
        <f t="shared" si="2"/>
        <v>1229</v>
      </c>
      <c r="N9" s="259"/>
      <c r="O9" s="312"/>
      <c r="P9" s="313">
        <v>8</v>
      </c>
      <c r="Q9" s="315"/>
      <c r="R9" s="255" t="e">
        <f>D9*#REF!</f>
        <v>#REF!</v>
      </c>
      <c r="T9" s="254"/>
      <c r="U9" s="254"/>
      <c r="V9" s="254">
        <v>17220</v>
      </c>
      <c r="W9" s="254" t="s">
        <v>438</v>
      </c>
      <c r="X9" s="254"/>
      <c r="Y9" s="254"/>
      <c r="Z9" s="222">
        <f t="shared" si="3"/>
        <v>1229</v>
      </c>
    </row>
    <row r="10" spans="1:26" s="255" customFormat="1" ht="15" customHeight="1">
      <c r="A10" s="306" t="s">
        <v>435</v>
      </c>
      <c r="B10" s="307" t="s">
        <v>439</v>
      </c>
      <c r="C10" s="308">
        <v>450</v>
      </c>
      <c r="D10" s="308">
        <f t="shared" si="4"/>
        <v>37.5</v>
      </c>
      <c r="E10" s="309"/>
      <c r="F10" s="308">
        <f t="shared" si="5"/>
        <v>-7</v>
      </c>
      <c r="G10" s="308"/>
      <c r="H10" s="310"/>
      <c r="I10" s="309"/>
      <c r="J10" s="309">
        <v>-7</v>
      </c>
      <c r="K10" s="311" t="e">
        <f>D10+#REF!</f>
        <v>#REF!</v>
      </c>
      <c r="L10" s="222"/>
      <c r="M10" s="222">
        <f t="shared" si="2"/>
        <v>443</v>
      </c>
      <c r="N10" s="259"/>
      <c r="O10" s="312"/>
      <c r="P10" s="313">
        <v>67</v>
      </c>
      <c r="Q10" s="315"/>
      <c r="R10" s="255">
        <f>D10*Q9</f>
        <v>0</v>
      </c>
      <c r="T10" s="254"/>
      <c r="U10" s="254"/>
      <c r="V10" s="260">
        <v>35</v>
      </c>
      <c r="W10" s="254" t="s">
        <v>440</v>
      </c>
      <c r="X10" s="254"/>
      <c r="Y10" s="254"/>
      <c r="Z10" s="222">
        <f t="shared" si="3"/>
        <v>443</v>
      </c>
    </row>
    <row r="11" spans="1:26" s="255" customFormat="1">
      <c r="A11" s="306" t="s">
        <v>435</v>
      </c>
      <c r="B11" s="307" t="s">
        <v>248</v>
      </c>
      <c r="C11" s="308">
        <v>55</v>
      </c>
      <c r="D11" s="308">
        <f t="shared" si="4"/>
        <v>4.583333333333333</v>
      </c>
      <c r="E11" s="309"/>
      <c r="F11" s="308">
        <f t="shared" si="5"/>
        <v>-1</v>
      </c>
      <c r="G11" s="308"/>
      <c r="H11" s="310"/>
      <c r="I11" s="309"/>
      <c r="J11" s="309">
        <v>-1</v>
      </c>
      <c r="K11" s="311" t="e">
        <f>D11+#REF!</f>
        <v>#REF!</v>
      </c>
      <c r="L11" s="222"/>
      <c r="M11" s="222">
        <f t="shared" si="2"/>
        <v>54</v>
      </c>
      <c r="N11" s="259"/>
      <c r="O11" s="312"/>
      <c r="P11" s="313">
        <v>2</v>
      </c>
      <c r="Q11" s="315"/>
      <c r="R11" s="255">
        <f>D11*Q10</f>
        <v>0</v>
      </c>
      <c r="T11" s="254"/>
      <c r="U11" s="254"/>
      <c r="V11" s="261">
        <v>314</v>
      </c>
      <c r="W11" s="262" t="s">
        <v>441</v>
      </c>
      <c r="X11" s="254"/>
      <c r="Y11" s="254"/>
      <c r="Z11" s="222">
        <f t="shared" si="3"/>
        <v>54</v>
      </c>
    </row>
    <row r="12" spans="1:26" s="255" customFormat="1" ht="15" customHeight="1">
      <c r="A12" s="306" t="s">
        <v>435</v>
      </c>
      <c r="B12" s="307" t="s">
        <v>9</v>
      </c>
      <c r="C12" s="308">
        <v>2535</v>
      </c>
      <c r="D12" s="308">
        <f t="shared" si="4"/>
        <v>211.25</v>
      </c>
      <c r="E12" s="309"/>
      <c r="F12" s="308">
        <f t="shared" si="5"/>
        <v>-40</v>
      </c>
      <c r="G12" s="308"/>
      <c r="H12" s="310"/>
      <c r="I12" s="309"/>
      <c r="J12" s="309">
        <v>-40</v>
      </c>
      <c r="K12" s="311" t="e">
        <f>D12+#REF!</f>
        <v>#REF!</v>
      </c>
      <c r="L12" s="222"/>
      <c r="M12" s="222">
        <f t="shared" si="2"/>
        <v>2495</v>
      </c>
      <c r="N12" s="259"/>
      <c r="O12" s="312"/>
      <c r="P12" s="313">
        <v>797</v>
      </c>
      <c r="Q12" s="315"/>
      <c r="R12" s="255">
        <f>D12*Q11</f>
        <v>0</v>
      </c>
      <c r="T12" s="254"/>
      <c r="U12" s="254"/>
      <c r="V12" s="254"/>
      <c r="W12" s="254"/>
      <c r="X12" s="254"/>
      <c r="Y12" s="254"/>
      <c r="Z12" s="222">
        <f t="shared" si="3"/>
        <v>2495</v>
      </c>
    </row>
    <row r="13" spans="1:26" s="255" customFormat="1" ht="15" customHeight="1">
      <c r="A13" s="306" t="s">
        <v>435</v>
      </c>
      <c r="B13" s="307" t="s">
        <v>35</v>
      </c>
      <c r="C13" s="308">
        <v>78</v>
      </c>
      <c r="D13" s="308">
        <f t="shared" si="4"/>
        <v>6.5</v>
      </c>
      <c r="E13" s="309"/>
      <c r="F13" s="308">
        <f t="shared" si="5"/>
        <v>-1</v>
      </c>
      <c r="G13" s="308"/>
      <c r="H13" s="310"/>
      <c r="I13" s="309"/>
      <c r="J13" s="309">
        <v>-1</v>
      </c>
      <c r="K13" s="311" t="e">
        <f>D13+#REF!</f>
        <v>#REF!</v>
      </c>
      <c r="L13" s="222"/>
      <c r="M13" s="222">
        <f t="shared" si="2"/>
        <v>77</v>
      </c>
      <c r="N13" s="259"/>
      <c r="O13" s="312"/>
      <c r="P13" s="313">
        <v>15</v>
      </c>
      <c r="Q13" s="315"/>
      <c r="R13" s="255">
        <f>D13*Q12</f>
        <v>0</v>
      </c>
      <c r="T13" s="254"/>
      <c r="U13" s="254"/>
      <c r="V13" s="254"/>
      <c r="W13" s="254"/>
      <c r="X13" s="254"/>
      <c r="Y13" s="254"/>
      <c r="Z13" s="222">
        <f t="shared" si="3"/>
        <v>77</v>
      </c>
    </row>
    <row r="14" spans="1:26" s="255" customFormat="1" ht="15" customHeight="1">
      <c r="A14" s="306" t="s">
        <v>435</v>
      </c>
      <c r="B14" s="307" t="s">
        <v>91</v>
      </c>
      <c r="C14" s="308">
        <v>200</v>
      </c>
      <c r="D14" s="308">
        <f t="shared" si="4"/>
        <v>16.666666666666668</v>
      </c>
      <c r="E14" s="309"/>
      <c r="F14" s="308">
        <f t="shared" si="5"/>
        <v>-3</v>
      </c>
      <c r="G14" s="308"/>
      <c r="H14" s="310"/>
      <c r="I14" s="309"/>
      <c r="J14" s="309">
        <v>-3</v>
      </c>
      <c r="K14" s="311" t="e">
        <f>D14+#REF!</f>
        <v>#REF!</v>
      </c>
      <c r="L14" s="222"/>
      <c r="M14" s="222">
        <f t="shared" si="2"/>
        <v>197</v>
      </c>
      <c r="N14" s="259"/>
      <c r="O14" s="312"/>
      <c r="P14" s="313"/>
      <c r="R14" s="255">
        <f>D14*Q13</f>
        <v>0</v>
      </c>
      <c r="T14" s="254"/>
      <c r="U14" s="254"/>
      <c r="V14" s="254"/>
      <c r="W14" s="254"/>
      <c r="X14" s="254"/>
      <c r="Y14" s="254"/>
      <c r="Z14" s="222">
        <f t="shared" si="3"/>
        <v>197</v>
      </c>
    </row>
    <row r="15" spans="1:26" s="293" customFormat="1" ht="14.25" customHeight="1">
      <c r="A15" s="316" t="s">
        <v>530</v>
      </c>
      <c r="B15" s="288" t="s">
        <v>531</v>
      </c>
      <c r="C15" s="292">
        <f>SUM(C16:C29)</f>
        <v>8099</v>
      </c>
      <c r="D15" s="292">
        <f>SUM(D16:D29)</f>
        <v>674.91666666666663</v>
      </c>
      <c r="E15" s="300">
        <f>SUM(E16:E29)</f>
        <v>0</v>
      </c>
      <c r="F15" s="292">
        <f>F16+F17+F18+F19+F20+F21+F22+F23+F24+F25+F26+F27+F28+F29</f>
        <v>-94</v>
      </c>
      <c r="G15" s="292"/>
      <c r="H15" s="292">
        <f t="shared" ref="H15:Y15" si="6">H16+H17+H18+H19+H20+H21+H22+H23+H24+H25+H26+H27+H28+H29</f>
        <v>0</v>
      </c>
      <c r="I15" s="300">
        <f t="shared" si="6"/>
        <v>0</v>
      </c>
      <c r="J15" s="292">
        <f t="shared" si="6"/>
        <v>-94</v>
      </c>
      <c r="K15" s="300" t="e">
        <f t="shared" si="6"/>
        <v>#REF!</v>
      </c>
      <c r="L15" s="300">
        <f t="shared" si="6"/>
        <v>0</v>
      </c>
      <c r="M15" s="300">
        <f t="shared" si="6"/>
        <v>6133</v>
      </c>
      <c r="N15" s="300">
        <f t="shared" si="6"/>
        <v>0</v>
      </c>
      <c r="O15" s="300">
        <f t="shared" si="6"/>
        <v>0</v>
      </c>
      <c r="P15" s="300">
        <f t="shared" si="6"/>
        <v>1129</v>
      </c>
      <c r="Q15" s="300">
        <f t="shared" si="6"/>
        <v>0</v>
      </c>
      <c r="R15" s="300">
        <f t="shared" si="6"/>
        <v>0</v>
      </c>
      <c r="S15" s="300">
        <f t="shared" si="6"/>
        <v>0</v>
      </c>
      <c r="T15" s="300">
        <f t="shared" si="6"/>
        <v>0</v>
      </c>
      <c r="U15" s="300">
        <f t="shared" si="6"/>
        <v>0</v>
      </c>
      <c r="V15" s="300">
        <f t="shared" si="6"/>
        <v>0</v>
      </c>
      <c r="W15" s="300">
        <f t="shared" si="6"/>
        <v>0</v>
      </c>
      <c r="X15" s="300">
        <f t="shared" si="6"/>
        <v>0</v>
      </c>
      <c r="Y15" s="317">
        <f t="shared" si="6"/>
        <v>0</v>
      </c>
      <c r="Z15" s="292">
        <f t="shared" si="3"/>
        <v>8005</v>
      </c>
    </row>
    <row r="16" spans="1:26" s="255" customFormat="1" ht="15" customHeight="1">
      <c r="A16" s="318" t="s">
        <v>442</v>
      </c>
      <c r="B16" s="307" t="s">
        <v>43</v>
      </c>
      <c r="C16" s="222">
        <v>308</v>
      </c>
      <c r="D16" s="222">
        <f>C16/12</f>
        <v>25.666666666666668</v>
      </c>
      <c r="E16" s="221"/>
      <c r="F16" s="222">
        <f>H16+J16</f>
        <v>-4</v>
      </c>
      <c r="G16" s="222"/>
      <c r="H16" s="259"/>
      <c r="I16" s="221"/>
      <c r="J16" s="221">
        <v>-4</v>
      </c>
      <c r="K16" s="311" t="e">
        <f>D16+#REF!</f>
        <v>#REF!</v>
      </c>
      <c r="L16" s="222"/>
      <c r="M16" s="222">
        <f t="shared" ref="M16:M24" si="7">C16+F16</f>
        <v>304</v>
      </c>
      <c r="N16" s="259"/>
      <c r="O16" s="312"/>
      <c r="P16" s="313">
        <v>17</v>
      </c>
      <c r="Q16" s="314"/>
      <c r="T16" s="254"/>
      <c r="U16" s="254"/>
      <c r="V16" s="254"/>
      <c r="W16" s="254"/>
      <c r="X16" s="254"/>
      <c r="Y16" s="254"/>
      <c r="Z16" s="222">
        <f t="shared" si="3"/>
        <v>304</v>
      </c>
    </row>
    <row r="17" spans="1:26" s="255" customFormat="1" ht="15" customHeight="1">
      <c r="A17" s="318" t="s">
        <v>442</v>
      </c>
      <c r="B17" s="307" t="s">
        <v>443</v>
      </c>
      <c r="C17" s="222">
        <v>643</v>
      </c>
      <c r="D17" s="222">
        <f t="shared" ref="D17:D29" si="8">C17/12</f>
        <v>53.583333333333336</v>
      </c>
      <c r="E17" s="221"/>
      <c r="F17" s="222">
        <f t="shared" ref="F17:F24" si="9">H17+J17</f>
        <v>-10</v>
      </c>
      <c r="G17" s="222"/>
      <c r="H17" s="259"/>
      <c r="I17" s="221"/>
      <c r="J17" s="221">
        <v>-10</v>
      </c>
      <c r="K17" s="311" t="e">
        <f>D17+#REF!</f>
        <v>#REF!</v>
      </c>
      <c r="L17" s="222"/>
      <c r="M17" s="222">
        <f t="shared" si="7"/>
        <v>633</v>
      </c>
      <c r="N17" s="259"/>
      <c r="O17" s="312"/>
      <c r="P17" s="313">
        <v>129</v>
      </c>
      <c r="Q17" s="315"/>
      <c r="T17" s="254"/>
      <c r="U17" s="254"/>
      <c r="V17" s="254"/>
      <c r="W17" s="254"/>
      <c r="X17" s="254"/>
      <c r="Y17" s="254"/>
      <c r="Z17" s="222">
        <f t="shared" si="3"/>
        <v>633</v>
      </c>
    </row>
    <row r="18" spans="1:26" s="255" customFormat="1" ht="15" customHeight="1">
      <c r="A18" s="318" t="s">
        <v>442</v>
      </c>
      <c r="B18" s="307" t="s">
        <v>444</v>
      </c>
      <c r="C18" s="222">
        <v>308</v>
      </c>
      <c r="D18" s="222">
        <f t="shared" si="8"/>
        <v>25.666666666666668</v>
      </c>
      <c r="E18" s="221"/>
      <c r="F18" s="222">
        <f t="shared" si="9"/>
        <v>-5</v>
      </c>
      <c r="G18" s="222"/>
      <c r="H18" s="259"/>
      <c r="I18" s="221"/>
      <c r="J18" s="221">
        <v>-5</v>
      </c>
      <c r="K18" s="311" t="e">
        <f>D18+#REF!</f>
        <v>#REF!</v>
      </c>
      <c r="L18" s="222"/>
      <c r="M18" s="222">
        <f t="shared" si="7"/>
        <v>303</v>
      </c>
      <c r="N18" s="259"/>
      <c r="O18" s="312"/>
      <c r="P18" s="313">
        <v>37</v>
      </c>
      <c r="Q18" s="315"/>
      <c r="T18" s="254"/>
      <c r="U18" s="254"/>
      <c r="V18" s="254"/>
      <c r="W18" s="254"/>
      <c r="X18" s="254"/>
      <c r="Y18" s="254"/>
      <c r="Z18" s="222">
        <f t="shared" si="3"/>
        <v>303</v>
      </c>
    </row>
    <row r="19" spans="1:26" s="255" customFormat="1" ht="15" customHeight="1">
      <c r="A19" s="318" t="s">
        <v>442</v>
      </c>
      <c r="B19" s="307" t="s">
        <v>122</v>
      </c>
      <c r="C19" s="222">
        <v>700</v>
      </c>
      <c r="D19" s="222">
        <f t="shared" si="8"/>
        <v>58.333333333333336</v>
      </c>
      <c r="E19" s="221"/>
      <c r="F19" s="222">
        <f t="shared" si="9"/>
        <v>-11</v>
      </c>
      <c r="G19" s="222"/>
      <c r="H19" s="259"/>
      <c r="I19" s="221"/>
      <c r="J19" s="221">
        <v>-11</v>
      </c>
      <c r="K19" s="311" t="e">
        <f>D19+#REF!</f>
        <v>#REF!</v>
      </c>
      <c r="L19" s="222"/>
      <c r="M19" s="222">
        <f t="shared" si="7"/>
        <v>689</v>
      </c>
      <c r="N19" s="259"/>
      <c r="O19" s="312"/>
      <c r="P19" s="313">
        <v>195</v>
      </c>
      <c r="Q19" s="315"/>
      <c r="T19" s="254"/>
      <c r="U19" s="254"/>
      <c r="V19" s="254"/>
      <c r="W19" s="254"/>
      <c r="X19" s="254"/>
      <c r="Y19" s="254"/>
      <c r="Z19" s="222">
        <f t="shared" si="3"/>
        <v>689</v>
      </c>
    </row>
    <row r="20" spans="1:26" s="255" customFormat="1" ht="15" customHeight="1">
      <c r="A20" s="318" t="s">
        <v>442</v>
      </c>
      <c r="B20" s="307" t="s">
        <v>123</v>
      </c>
      <c r="C20" s="222">
        <v>900</v>
      </c>
      <c r="D20" s="222">
        <f t="shared" si="8"/>
        <v>75</v>
      </c>
      <c r="E20" s="221"/>
      <c r="F20" s="222">
        <f t="shared" si="9"/>
        <v>-14</v>
      </c>
      <c r="G20" s="222"/>
      <c r="H20" s="259"/>
      <c r="I20" s="221"/>
      <c r="J20" s="221">
        <v>-14</v>
      </c>
      <c r="K20" s="311" t="e">
        <f>D20+#REF!</f>
        <v>#REF!</v>
      </c>
      <c r="L20" s="222"/>
      <c r="M20" s="222">
        <f t="shared" si="7"/>
        <v>886</v>
      </c>
      <c r="N20" s="259"/>
      <c r="O20" s="312"/>
      <c r="P20" s="313">
        <v>144</v>
      </c>
      <c r="Q20" s="315"/>
      <c r="T20" s="254"/>
      <c r="U20" s="254"/>
      <c r="V20" s="254"/>
      <c r="W20" s="254"/>
      <c r="X20" s="254"/>
      <c r="Y20" s="254"/>
      <c r="Z20" s="222">
        <f t="shared" si="3"/>
        <v>886</v>
      </c>
    </row>
    <row r="21" spans="1:26" s="255" customFormat="1" ht="15" customHeight="1">
      <c r="A21" s="318" t="s">
        <v>442</v>
      </c>
      <c r="B21" s="307" t="s">
        <v>348</v>
      </c>
      <c r="C21" s="222">
        <v>340</v>
      </c>
      <c r="D21" s="222">
        <f t="shared" si="8"/>
        <v>28.333333333333332</v>
      </c>
      <c r="E21" s="221"/>
      <c r="F21" s="222">
        <f t="shared" si="9"/>
        <v>-5</v>
      </c>
      <c r="G21" s="222"/>
      <c r="H21" s="259"/>
      <c r="I21" s="213"/>
      <c r="J21" s="221">
        <v>-5</v>
      </c>
      <c r="K21" s="311" t="e">
        <f>D21+#REF!</f>
        <v>#REF!</v>
      </c>
      <c r="L21" s="222"/>
      <c r="M21" s="222">
        <f t="shared" si="7"/>
        <v>335</v>
      </c>
      <c r="N21" s="259"/>
      <c r="O21" s="312"/>
      <c r="P21" s="313">
        <v>25</v>
      </c>
      <c r="Q21" s="315"/>
      <c r="T21" s="254"/>
      <c r="U21" s="254"/>
      <c r="V21" s="254"/>
      <c r="W21" s="254"/>
      <c r="X21" s="254"/>
      <c r="Y21" s="254"/>
      <c r="Z21" s="222">
        <f t="shared" si="3"/>
        <v>335</v>
      </c>
    </row>
    <row r="22" spans="1:26" s="255" customFormat="1" ht="15" customHeight="1">
      <c r="A22" s="318" t="s">
        <v>442</v>
      </c>
      <c r="B22" s="307" t="s">
        <v>64</v>
      </c>
      <c r="C22" s="222">
        <v>1354</v>
      </c>
      <c r="D22" s="222">
        <f t="shared" si="8"/>
        <v>112.83333333333333</v>
      </c>
      <c r="E22" s="221"/>
      <c r="F22" s="222">
        <f t="shared" si="9"/>
        <v>-20</v>
      </c>
      <c r="G22" s="222"/>
      <c r="H22" s="259"/>
      <c r="I22" s="221"/>
      <c r="J22" s="221">
        <v>-20</v>
      </c>
      <c r="K22" s="311" t="e">
        <f>D22+#REF!</f>
        <v>#REF!</v>
      </c>
      <c r="L22" s="222"/>
      <c r="M22" s="222">
        <f t="shared" si="7"/>
        <v>1334</v>
      </c>
      <c r="N22" s="259"/>
      <c r="O22" s="312"/>
      <c r="P22" s="313">
        <v>105</v>
      </c>
      <c r="Q22" s="315"/>
      <c r="T22" s="254"/>
      <c r="U22" s="254"/>
      <c r="V22" s="254"/>
      <c r="W22" s="254"/>
      <c r="X22" s="254"/>
      <c r="Y22" s="254"/>
      <c r="Z22" s="222">
        <f t="shared" si="3"/>
        <v>1334</v>
      </c>
    </row>
    <row r="23" spans="1:26" s="255" customFormat="1" ht="15" customHeight="1">
      <c r="A23" s="318" t="s">
        <v>442</v>
      </c>
      <c r="B23" s="307" t="s">
        <v>439</v>
      </c>
      <c r="C23" s="222">
        <v>457</v>
      </c>
      <c r="D23" s="222">
        <f t="shared" si="8"/>
        <v>38.083333333333336</v>
      </c>
      <c r="E23" s="221"/>
      <c r="F23" s="222">
        <f t="shared" si="9"/>
        <v>-7</v>
      </c>
      <c r="G23" s="222"/>
      <c r="H23" s="259"/>
      <c r="I23" s="221"/>
      <c r="J23" s="221">
        <v>-7</v>
      </c>
      <c r="K23" s="311" t="e">
        <f>D23+#REF!</f>
        <v>#REF!</v>
      </c>
      <c r="L23" s="222"/>
      <c r="M23" s="222">
        <f t="shared" si="7"/>
        <v>450</v>
      </c>
      <c r="N23" s="259"/>
      <c r="O23" s="312"/>
      <c r="P23" s="313">
        <v>188</v>
      </c>
      <c r="Q23" s="315"/>
      <c r="T23" s="254"/>
      <c r="U23" s="254"/>
      <c r="V23" s="254"/>
      <c r="W23" s="254"/>
      <c r="X23" s="254"/>
      <c r="Y23" s="254"/>
      <c r="Z23" s="222">
        <f t="shared" si="3"/>
        <v>450</v>
      </c>
    </row>
    <row r="24" spans="1:26" s="255" customFormat="1" ht="15" customHeight="1">
      <c r="A24" s="318" t="s">
        <v>442</v>
      </c>
      <c r="B24" s="307" t="s">
        <v>9</v>
      </c>
      <c r="C24" s="222">
        <v>1217</v>
      </c>
      <c r="D24" s="222">
        <f t="shared" si="8"/>
        <v>101.41666666666667</v>
      </c>
      <c r="E24" s="221"/>
      <c r="F24" s="222">
        <f t="shared" si="9"/>
        <v>-18</v>
      </c>
      <c r="G24" s="222"/>
      <c r="H24" s="259"/>
      <c r="I24" s="221"/>
      <c r="J24" s="221">
        <v>-18</v>
      </c>
      <c r="K24" s="311" t="e">
        <f>D24+#REF!</f>
        <v>#REF!</v>
      </c>
      <c r="L24" s="222"/>
      <c r="M24" s="222">
        <f t="shared" si="7"/>
        <v>1199</v>
      </c>
      <c r="N24" s="259"/>
      <c r="O24" s="312"/>
      <c r="P24" s="313">
        <v>289</v>
      </c>
      <c r="Q24" s="315"/>
      <c r="T24" s="254"/>
      <c r="U24" s="254"/>
      <c r="V24" s="254"/>
      <c r="W24" s="254"/>
      <c r="X24" s="254"/>
      <c r="Y24" s="254"/>
      <c r="Z24" s="222">
        <f t="shared" si="3"/>
        <v>1199</v>
      </c>
    </row>
    <row r="25" spans="1:26" s="255" customFormat="1" ht="15" customHeight="1">
      <c r="A25" s="318" t="s">
        <v>442</v>
      </c>
      <c r="B25" s="307" t="s">
        <v>196</v>
      </c>
      <c r="C25" s="222">
        <v>260</v>
      </c>
      <c r="D25" s="222">
        <f t="shared" si="8"/>
        <v>21.666666666666668</v>
      </c>
      <c r="E25" s="221"/>
      <c r="F25" s="222"/>
      <c r="G25" s="222"/>
      <c r="H25" s="259"/>
      <c r="I25" s="221"/>
      <c r="J25" s="221"/>
      <c r="K25" s="311"/>
      <c r="L25" s="222"/>
      <c r="M25" s="222"/>
      <c r="N25" s="259"/>
      <c r="O25" s="312"/>
      <c r="P25" s="313"/>
      <c r="Q25" s="315"/>
      <c r="T25" s="254"/>
      <c r="U25" s="254"/>
      <c r="V25" s="254"/>
      <c r="W25" s="254"/>
      <c r="X25" s="254"/>
      <c r="Y25" s="254"/>
      <c r="Z25" s="222">
        <f t="shared" si="3"/>
        <v>260</v>
      </c>
    </row>
    <row r="26" spans="1:26" s="255" customFormat="1" ht="15" customHeight="1">
      <c r="A26" s="318" t="s">
        <v>442</v>
      </c>
      <c r="B26" s="319" t="s">
        <v>44</v>
      </c>
      <c r="C26" s="222">
        <v>190</v>
      </c>
      <c r="D26" s="222">
        <f t="shared" si="8"/>
        <v>15.833333333333334</v>
      </c>
      <c r="E26" s="221"/>
      <c r="F26" s="222"/>
      <c r="G26" s="222"/>
      <c r="H26" s="259"/>
      <c r="I26" s="221"/>
      <c r="J26" s="221"/>
      <c r="K26" s="311"/>
      <c r="L26" s="222"/>
      <c r="M26" s="222"/>
      <c r="N26" s="259"/>
      <c r="O26" s="312"/>
      <c r="P26" s="313"/>
      <c r="Q26" s="315"/>
      <c r="T26" s="254"/>
      <c r="U26" s="254"/>
      <c r="V26" s="254"/>
      <c r="W26" s="254"/>
      <c r="X26" s="254"/>
      <c r="Y26" s="254"/>
      <c r="Z26" s="222">
        <f t="shared" si="3"/>
        <v>190</v>
      </c>
    </row>
    <row r="27" spans="1:26" s="255" customFormat="1" ht="15" customHeight="1">
      <c r="A27" s="318" t="s">
        <v>442</v>
      </c>
      <c r="B27" s="320" t="s">
        <v>513</v>
      </c>
      <c r="C27" s="222">
        <v>546</v>
      </c>
      <c r="D27" s="222">
        <f t="shared" si="8"/>
        <v>45.5</v>
      </c>
      <c r="E27" s="221"/>
      <c r="F27" s="222"/>
      <c r="G27" s="222"/>
      <c r="H27" s="259"/>
      <c r="I27" s="221"/>
      <c r="J27" s="221"/>
      <c r="K27" s="311"/>
      <c r="L27" s="222"/>
      <c r="M27" s="222"/>
      <c r="N27" s="259"/>
      <c r="O27" s="312"/>
      <c r="P27" s="313"/>
      <c r="Q27" s="315"/>
      <c r="T27" s="254"/>
      <c r="U27" s="254"/>
      <c r="V27" s="254"/>
      <c r="W27" s="254"/>
      <c r="X27" s="254"/>
      <c r="Y27" s="254"/>
      <c r="Z27" s="222">
        <f t="shared" si="3"/>
        <v>546</v>
      </c>
    </row>
    <row r="28" spans="1:26" s="255" customFormat="1" ht="15" customHeight="1">
      <c r="A28" s="318" t="s">
        <v>442</v>
      </c>
      <c r="B28" s="320" t="s">
        <v>514</v>
      </c>
      <c r="C28" s="222">
        <v>326</v>
      </c>
      <c r="D28" s="222">
        <f t="shared" si="8"/>
        <v>27.166666666666668</v>
      </c>
      <c r="E28" s="221"/>
      <c r="F28" s="222"/>
      <c r="G28" s="222"/>
      <c r="H28" s="259"/>
      <c r="I28" s="221"/>
      <c r="J28" s="221"/>
      <c r="K28" s="311"/>
      <c r="L28" s="222"/>
      <c r="M28" s="222"/>
      <c r="N28" s="259"/>
      <c r="O28" s="312"/>
      <c r="P28" s="313"/>
      <c r="Q28" s="315"/>
      <c r="T28" s="254"/>
      <c r="U28" s="254"/>
      <c r="V28" s="254"/>
      <c r="W28" s="254"/>
      <c r="X28" s="254"/>
      <c r="Y28" s="254"/>
      <c r="Z28" s="222">
        <f t="shared" si="3"/>
        <v>326</v>
      </c>
    </row>
    <row r="29" spans="1:26" s="255" customFormat="1" ht="15" customHeight="1">
      <c r="A29" s="318" t="s">
        <v>442</v>
      </c>
      <c r="B29" s="75" t="s">
        <v>13</v>
      </c>
      <c r="C29" s="222">
        <v>550</v>
      </c>
      <c r="D29" s="222">
        <f t="shared" si="8"/>
        <v>45.833333333333336</v>
      </c>
      <c r="E29" s="221"/>
      <c r="F29" s="222"/>
      <c r="G29" s="222"/>
      <c r="H29" s="259"/>
      <c r="I29" s="221"/>
      <c r="J29" s="221"/>
      <c r="K29" s="311"/>
      <c r="L29" s="222"/>
      <c r="M29" s="222"/>
      <c r="N29" s="259"/>
      <c r="O29" s="312"/>
      <c r="P29" s="313"/>
      <c r="Q29" s="315"/>
      <c r="T29" s="254"/>
      <c r="U29" s="254"/>
      <c r="V29" s="254"/>
      <c r="W29" s="254"/>
      <c r="X29" s="254"/>
      <c r="Y29" s="254"/>
      <c r="Z29" s="222">
        <f t="shared" si="3"/>
        <v>550</v>
      </c>
    </row>
    <row r="30" spans="1:26" s="293" customFormat="1" ht="14.25" customHeight="1">
      <c r="A30" s="321" t="s">
        <v>445</v>
      </c>
      <c r="B30" s="322" t="s">
        <v>532</v>
      </c>
      <c r="C30" s="292">
        <f>C31+C32+C33+C34+C35+C36+C37</f>
        <v>2585</v>
      </c>
      <c r="D30" s="292">
        <f>D31+D32+D33+D34+D35+D36+D37</f>
        <v>215.41666666666669</v>
      </c>
      <c r="E30" s="300">
        <f t="shared" ref="E30:Y30" si="10">E31+E32+E33+E34+E35</f>
        <v>0</v>
      </c>
      <c r="F30" s="292">
        <f t="shared" si="10"/>
        <v>-81</v>
      </c>
      <c r="G30" s="292"/>
      <c r="H30" s="292">
        <f t="shared" si="10"/>
        <v>0</v>
      </c>
      <c r="I30" s="300">
        <f t="shared" si="10"/>
        <v>0</v>
      </c>
      <c r="J30" s="292">
        <f t="shared" si="10"/>
        <v>-81</v>
      </c>
      <c r="K30" s="300" t="e">
        <f t="shared" si="10"/>
        <v>#REF!</v>
      </c>
      <c r="L30" s="300">
        <f t="shared" si="10"/>
        <v>0</v>
      </c>
      <c r="M30" s="300">
        <f t="shared" si="10"/>
        <v>2276</v>
      </c>
      <c r="N30" s="300">
        <f t="shared" si="10"/>
        <v>0</v>
      </c>
      <c r="O30" s="300">
        <f t="shared" si="10"/>
        <v>0</v>
      </c>
      <c r="P30" s="300">
        <f t="shared" si="10"/>
        <v>967</v>
      </c>
      <c r="Q30" s="300">
        <f t="shared" si="10"/>
        <v>0</v>
      </c>
      <c r="R30" s="300">
        <f t="shared" si="10"/>
        <v>0</v>
      </c>
      <c r="S30" s="300">
        <f t="shared" si="10"/>
        <v>0</v>
      </c>
      <c r="T30" s="300">
        <f t="shared" si="10"/>
        <v>0</v>
      </c>
      <c r="U30" s="300">
        <f t="shared" si="10"/>
        <v>0</v>
      </c>
      <c r="V30" s="300">
        <f t="shared" si="10"/>
        <v>0</v>
      </c>
      <c r="W30" s="300">
        <f t="shared" si="10"/>
        <v>0</v>
      </c>
      <c r="X30" s="300">
        <f t="shared" si="10"/>
        <v>0</v>
      </c>
      <c r="Y30" s="317">
        <f t="shared" si="10"/>
        <v>0</v>
      </c>
      <c r="Z30" s="292">
        <f t="shared" si="3"/>
        <v>2504</v>
      </c>
    </row>
    <row r="31" spans="1:26" s="255" customFormat="1" ht="15" customHeight="1">
      <c r="A31" s="323" t="s">
        <v>445</v>
      </c>
      <c r="B31" s="324" t="s">
        <v>446</v>
      </c>
      <c r="C31" s="222">
        <v>409</v>
      </c>
      <c r="D31" s="222">
        <f>C31/12</f>
        <v>34.083333333333336</v>
      </c>
      <c r="E31" s="221"/>
      <c r="F31" s="222">
        <f>H31+J31</f>
        <v>-14</v>
      </c>
      <c r="G31" s="222"/>
      <c r="H31" s="259"/>
      <c r="I31" s="221"/>
      <c r="J31" s="221">
        <v>-14</v>
      </c>
      <c r="K31" s="311" t="e">
        <f>D31+#REF!</f>
        <v>#REF!</v>
      </c>
      <c r="L31" s="222"/>
      <c r="M31" s="222">
        <f>C31+F31</f>
        <v>395</v>
      </c>
      <c r="N31" s="259"/>
      <c r="O31" s="312"/>
      <c r="P31" s="313">
        <v>184</v>
      </c>
      <c r="Q31" s="314"/>
      <c r="T31" s="254"/>
      <c r="U31" s="254"/>
      <c r="V31" s="254"/>
      <c r="W31" s="254"/>
      <c r="X31" s="254"/>
      <c r="Y31" s="254"/>
      <c r="Z31" s="222">
        <f t="shared" si="3"/>
        <v>395</v>
      </c>
    </row>
    <row r="32" spans="1:26" s="255" customFormat="1" ht="15" customHeight="1">
      <c r="A32" s="325" t="s">
        <v>445</v>
      </c>
      <c r="B32" s="307" t="s">
        <v>123</v>
      </c>
      <c r="C32" s="222">
        <v>234</v>
      </c>
      <c r="D32" s="222">
        <f t="shared" ref="D32:D37" si="11">C32/12</f>
        <v>19.5</v>
      </c>
      <c r="E32" s="221"/>
      <c r="F32" s="222">
        <f t="shared" ref="F32:F35" si="12">H32+J32</f>
        <v>-8</v>
      </c>
      <c r="G32" s="222"/>
      <c r="H32" s="259"/>
      <c r="I32" s="221"/>
      <c r="J32" s="221">
        <v>-8</v>
      </c>
      <c r="K32" s="311" t="e">
        <f>D32+#REF!</f>
        <v>#REF!</v>
      </c>
      <c r="L32" s="222"/>
      <c r="M32" s="222">
        <f>C32+F32</f>
        <v>226</v>
      </c>
      <c r="N32" s="259"/>
      <c r="O32" s="312"/>
      <c r="P32" s="313">
        <v>92</v>
      </c>
      <c r="Q32" s="315"/>
      <c r="T32" s="254"/>
      <c r="U32" s="254"/>
      <c r="V32" s="254"/>
      <c r="W32" s="254"/>
      <c r="X32" s="254"/>
      <c r="Y32" s="254"/>
      <c r="Z32" s="222">
        <f t="shared" si="3"/>
        <v>226</v>
      </c>
    </row>
    <row r="33" spans="1:26" s="255" customFormat="1" ht="15" customHeight="1">
      <c r="A33" s="323" t="s">
        <v>445</v>
      </c>
      <c r="B33" s="324" t="s">
        <v>439</v>
      </c>
      <c r="C33" s="222">
        <v>114</v>
      </c>
      <c r="D33" s="222">
        <f t="shared" si="11"/>
        <v>9.5</v>
      </c>
      <c r="E33" s="221"/>
      <c r="F33" s="222">
        <f t="shared" si="12"/>
        <v>-4</v>
      </c>
      <c r="G33" s="222"/>
      <c r="H33" s="259"/>
      <c r="I33" s="221"/>
      <c r="J33" s="221">
        <v>-4</v>
      </c>
      <c r="K33" s="311" t="e">
        <f>D33+#REF!</f>
        <v>#REF!</v>
      </c>
      <c r="L33" s="222"/>
      <c r="M33" s="222">
        <f>C33+F33</f>
        <v>110</v>
      </c>
      <c r="N33" s="259"/>
      <c r="O33" s="312"/>
      <c r="P33" s="313">
        <v>61</v>
      </c>
      <c r="Q33" s="315"/>
      <c r="T33" s="254"/>
      <c r="U33" s="254"/>
      <c r="V33" s="254"/>
      <c r="W33" s="254"/>
      <c r="X33" s="254"/>
      <c r="Y33" s="254"/>
      <c r="Z33" s="222">
        <f t="shared" si="3"/>
        <v>110</v>
      </c>
    </row>
    <row r="34" spans="1:26" s="255" customFormat="1" ht="15" customHeight="1">
      <c r="A34" s="323" t="s">
        <v>445</v>
      </c>
      <c r="B34" s="324" t="s">
        <v>447</v>
      </c>
      <c r="C34" s="222">
        <v>200</v>
      </c>
      <c r="D34" s="222">
        <f t="shared" si="11"/>
        <v>16.666666666666668</v>
      </c>
      <c r="E34" s="221"/>
      <c r="F34" s="222">
        <f t="shared" si="12"/>
        <v>-7</v>
      </c>
      <c r="G34" s="222"/>
      <c r="H34" s="259"/>
      <c r="I34" s="221"/>
      <c r="J34" s="221">
        <v>-7</v>
      </c>
      <c r="K34" s="311" t="e">
        <f>D34+#REF!</f>
        <v>#REF!</v>
      </c>
      <c r="L34" s="222"/>
      <c r="M34" s="222">
        <f>C34+F34</f>
        <v>193</v>
      </c>
      <c r="N34" s="259"/>
      <c r="O34" s="312"/>
      <c r="P34" s="313">
        <v>108</v>
      </c>
      <c r="Q34" s="315"/>
      <c r="T34" s="254"/>
      <c r="U34" s="254"/>
      <c r="V34" s="254"/>
      <c r="W34" s="254"/>
      <c r="X34" s="254"/>
      <c r="Y34" s="254"/>
      <c r="Z34" s="222">
        <f t="shared" si="3"/>
        <v>193</v>
      </c>
    </row>
    <row r="35" spans="1:26" s="255" customFormat="1" ht="15" customHeight="1">
      <c r="A35" s="323" t="s">
        <v>445</v>
      </c>
      <c r="B35" s="324" t="s">
        <v>9</v>
      </c>
      <c r="C35" s="222">
        <v>1400</v>
      </c>
      <c r="D35" s="222">
        <f t="shared" si="11"/>
        <v>116.66666666666667</v>
      </c>
      <c r="E35" s="221"/>
      <c r="F35" s="222">
        <f t="shared" si="12"/>
        <v>-48</v>
      </c>
      <c r="G35" s="222"/>
      <c r="H35" s="259"/>
      <c r="I35" s="221"/>
      <c r="J35" s="221">
        <v>-48</v>
      </c>
      <c r="K35" s="311" t="e">
        <f>D35+#REF!</f>
        <v>#REF!</v>
      </c>
      <c r="L35" s="222"/>
      <c r="M35" s="222">
        <f>C35+F35</f>
        <v>1352</v>
      </c>
      <c r="N35" s="259"/>
      <c r="O35" s="312"/>
      <c r="P35" s="313">
        <v>522</v>
      </c>
      <c r="Q35" s="315"/>
      <c r="T35" s="254"/>
      <c r="U35" s="254"/>
      <c r="V35" s="254"/>
      <c r="W35" s="254"/>
      <c r="X35" s="254"/>
      <c r="Y35" s="254"/>
      <c r="Z35" s="222">
        <f t="shared" si="3"/>
        <v>1352</v>
      </c>
    </row>
    <row r="36" spans="1:26" s="255" customFormat="1" ht="15" customHeight="1">
      <c r="A36" s="323" t="s">
        <v>445</v>
      </c>
      <c r="B36" s="324" t="s">
        <v>196</v>
      </c>
      <c r="C36" s="222">
        <v>82</v>
      </c>
      <c r="D36" s="222">
        <f t="shared" si="11"/>
        <v>6.833333333333333</v>
      </c>
      <c r="E36" s="221"/>
      <c r="F36" s="222"/>
      <c r="G36" s="222"/>
      <c r="H36" s="259"/>
      <c r="I36" s="221"/>
      <c r="J36" s="221"/>
      <c r="K36" s="311"/>
      <c r="L36" s="222"/>
      <c r="M36" s="222"/>
      <c r="N36" s="259"/>
      <c r="O36" s="312"/>
      <c r="P36" s="313"/>
      <c r="Q36" s="315"/>
      <c r="T36" s="254"/>
      <c r="U36" s="254"/>
      <c r="V36" s="254"/>
      <c r="W36" s="254"/>
      <c r="X36" s="254"/>
      <c r="Y36" s="254"/>
      <c r="Z36" s="222">
        <f t="shared" si="3"/>
        <v>82</v>
      </c>
    </row>
    <row r="37" spans="1:26" s="255" customFormat="1" ht="15" customHeight="1">
      <c r="A37" s="323" t="s">
        <v>445</v>
      </c>
      <c r="B37" s="75" t="s">
        <v>13</v>
      </c>
      <c r="C37" s="222">
        <v>146</v>
      </c>
      <c r="D37" s="222">
        <f t="shared" si="11"/>
        <v>12.166666666666666</v>
      </c>
      <c r="E37" s="221"/>
      <c r="F37" s="222"/>
      <c r="G37" s="222"/>
      <c r="H37" s="259"/>
      <c r="I37" s="221"/>
      <c r="J37" s="221"/>
      <c r="K37" s="311"/>
      <c r="L37" s="222"/>
      <c r="M37" s="222"/>
      <c r="N37" s="259"/>
      <c r="O37" s="312"/>
      <c r="P37" s="313"/>
      <c r="Q37" s="315"/>
      <c r="T37" s="254"/>
      <c r="U37" s="254"/>
      <c r="V37" s="254"/>
      <c r="W37" s="254"/>
      <c r="X37" s="254"/>
      <c r="Y37" s="254"/>
      <c r="Z37" s="222">
        <f t="shared" si="3"/>
        <v>146</v>
      </c>
    </row>
    <row r="38" spans="1:26" s="293" customFormat="1" ht="14.25" customHeight="1">
      <c r="A38" s="321" t="s">
        <v>448</v>
      </c>
      <c r="B38" s="326" t="s">
        <v>533</v>
      </c>
      <c r="C38" s="292">
        <f>C39+C40+C41+C42+C43+C44+C45</f>
        <v>3383</v>
      </c>
      <c r="D38" s="292">
        <f>D39+D40+D41+D42+D43+D44+D45</f>
        <v>281.91666666666663</v>
      </c>
      <c r="E38" s="300">
        <f t="shared" ref="E38:K38" si="13">E39+E40+E41+E42+E43+E44+E45</f>
        <v>0</v>
      </c>
      <c r="F38" s="292">
        <f t="shared" si="13"/>
        <v>-290</v>
      </c>
      <c r="G38" s="292"/>
      <c r="H38" s="292">
        <f t="shared" si="13"/>
        <v>0</v>
      </c>
      <c r="I38" s="300">
        <f t="shared" si="13"/>
        <v>0</v>
      </c>
      <c r="J38" s="292">
        <f t="shared" si="13"/>
        <v>-290</v>
      </c>
      <c r="K38" s="300" t="e">
        <f t="shared" si="13"/>
        <v>#REF!</v>
      </c>
      <c r="L38" s="300">
        <f>C38*Q38/12*-1</f>
        <v>-259.03236823550151</v>
      </c>
      <c r="M38" s="300">
        <f>M39+M40+M41+M42+M43+M44+M45</f>
        <v>3093</v>
      </c>
      <c r="N38" s="301"/>
      <c r="O38" s="302">
        <v>3782</v>
      </c>
      <c r="P38" s="327">
        <f>P39+P40+P41+P42+P43+P44+P45</f>
        <v>3475</v>
      </c>
      <c r="Q38" s="303">
        <f>P38/O38</f>
        <v>0.91882601797990482</v>
      </c>
      <c r="R38" s="304"/>
      <c r="S38" s="304"/>
      <c r="T38" s="305"/>
      <c r="U38" s="305"/>
      <c r="V38" s="305"/>
      <c r="W38" s="305"/>
      <c r="X38" s="305"/>
      <c r="Y38" s="305"/>
      <c r="Z38" s="292">
        <f t="shared" si="3"/>
        <v>3093</v>
      </c>
    </row>
    <row r="39" spans="1:26" s="255" customFormat="1" ht="15" customHeight="1">
      <c r="A39" s="323" t="s">
        <v>448</v>
      </c>
      <c r="B39" s="324" t="s">
        <v>443</v>
      </c>
      <c r="C39" s="222">
        <v>140</v>
      </c>
      <c r="D39" s="222">
        <f>C39/12</f>
        <v>11.666666666666666</v>
      </c>
      <c r="E39" s="221"/>
      <c r="F39" s="222">
        <f>H39+J39</f>
        <v>-12</v>
      </c>
      <c r="G39" s="222"/>
      <c r="H39" s="259"/>
      <c r="I39" s="221"/>
      <c r="J39" s="221">
        <v>-12</v>
      </c>
      <c r="K39" s="311" t="e">
        <f>D39+#REF!</f>
        <v>#REF!</v>
      </c>
      <c r="L39" s="222"/>
      <c r="M39" s="222">
        <f t="shared" ref="M39:M45" si="14">C39+F39</f>
        <v>128</v>
      </c>
      <c r="N39" s="259"/>
      <c r="O39" s="312"/>
      <c r="P39" s="313">
        <v>135</v>
      </c>
      <c r="Q39" s="314"/>
      <c r="T39" s="254"/>
      <c r="U39" s="254"/>
      <c r="V39" s="254"/>
      <c r="W39" s="254"/>
      <c r="X39" s="254"/>
      <c r="Y39" s="254"/>
      <c r="Z39" s="222">
        <f t="shared" si="3"/>
        <v>128</v>
      </c>
    </row>
    <row r="40" spans="1:26" s="255" customFormat="1" ht="15" customHeight="1">
      <c r="A40" s="323" t="s">
        <v>448</v>
      </c>
      <c r="B40" s="324" t="s">
        <v>449</v>
      </c>
      <c r="C40" s="222">
        <v>400</v>
      </c>
      <c r="D40" s="222">
        <f t="shared" ref="D40:D45" si="15">C40/12</f>
        <v>33.333333333333336</v>
      </c>
      <c r="E40" s="221"/>
      <c r="F40" s="222">
        <f t="shared" ref="F40:F45" si="16">H40+J40</f>
        <v>-34</v>
      </c>
      <c r="G40" s="222"/>
      <c r="H40" s="259"/>
      <c r="I40" s="221"/>
      <c r="J40" s="221">
        <v>-34</v>
      </c>
      <c r="K40" s="311" t="e">
        <f>D40+#REF!</f>
        <v>#REF!</v>
      </c>
      <c r="L40" s="222"/>
      <c r="M40" s="222">
        <f t="shared" si="14"/>
        <v>366</v>
      </c>
      <c r="N40" s="259"/>
      <c r="O40" s="312"/>
      <c r="P40" s="313">
        <v>387</v>
      </c>
      <c r="Q40" s="315"/>
      <c r="T40" s="254"/>
      <c r="U40" s="254"/>
      <c r="V40" s="254"/>
      <c r="W40" s="254"/>
      <c r="X40" s="254"/>
      <c r="Y40" s="254"/>
      <c r="Z40" s="222">
        <f t="shared" si="3"/>
        <v>366</v>
      </c>
    </row>
    <row r="41" spans="1:26" s="255" customFormat="1" ht="15" customHeight="1">
      <c r="A41" s="323" t="s">
        <v>448</v>
      </c>
      <c r="B41" s="324" t="s">
        <v>446</v>
      </c>
      <c r="C41" s="222">
        <v>185</v>
      </c>
      <c r="D41" s="222">
        <f t="shared" si="15"/>
        <v>15.416666666666666</v>
      </c>
      <c r="E41" s="221"/>
      <c r="F41" s="222">
        <f t="shared" si="16"/>
        <v>-16</v>
      </c>
      <c r="G41" s="222"/>
      <c r="H41" s="259"/>
      <c r="I41" s="221"/>
      <c r="J41" s="221">
        <v>-16</v>
      </c>
      <c r="K41" s="311" t="e">
        <f>D41+#REF!</f>
        <v>#REF!</v>
      </c>
      <c r="L41" s="222"/>
      <c r="M41" s="222">
        <f t="shared" si="14"/>
        <v>169</v>
      </c>
      <c r="N41" s="259"/>
      <c r="O41" s="312"/>
      <c r="P41" s="313">
        <v>180</v>
      </c>
      <c r="Q41" s="315"/>
      <c r="T41" s="254"/>
      <c r="U41" s="254"/>
      <c r="V41" s="254"/>
      <c r="W41" s="254"/>
      <c r="X41" s="254"/>
      <c r="Y41" s="254"/>
      <c r="Z41" s="222">
        <f t="shared" si="3"/>
        <v>169</v>
      </c>
    </row>
    <row r="42" spans="1:26" s="255" customFormat="1" ht="15" customHeight="1">
      <c r="A42" s="323" t="s">
        <v>448</v>
      </c>
      <c r="B42" s="324" t="s">
        <v>450</v>
      </c>
      <c r="C42" s="222">
        <v>315</v>
      </c>
      <c r="D42" s="222">
        <f t="shared" si="15"/>
        <v>26.25</v>
      </c>
      <c r="E42" s="221"/>
      <c r="F42" s="222">
        <f t="shared" si="16"/>
        <v>-27</v>
      </c>
      <c r="G42" s="222"/>
      <c r="H42" s="259"/>
      <c r="I42" s="221"/>
      <c r="J42" s="221">
        <v>-27</v>
      </c>
      <c r="K42" s="311" t="e">
        <f>D42+#REF!</f>
        <v>#REF!</v>
      </c>
      <c r="L42" s="222"/>
      <c r="M42" s="222">
        <f t="shared" si="14"/>
        <v>288</v>
      </c>
      <c r="N42" s="259"/>
      <c r="O42" s="312"/>
      <c r="P42" s="313">
        <v>309</v>
      </c>
      <c r="Q42" s="315"/>
      <c r="T42" s="254"/>
      <c r="U42" s="254"/>
      <c r="V42" s="254"/>
      <c r="W42" s="254"/>
      <c r="X42" s="254"/>
      <c r="Y42" s="254"/>
      <c r="Z42" s="222">
        <f t="shared" si="3"/>
        <v>288</v>
      </c>
    </row>
    <row r="43" spans="1:26" s="255" customFormat="1" ht="15" customHeight="1">
      <c r="A43" s="323" t="s">
        <v>448</v>
      </c>
      <c r="B43" s="324" t="s">
        <v>62</v>
      </c>
      <c r="C43" s="222">
        <v>995</v>
      </c>
      <c r="D43" s="222">
        <f t="shared" si="15"/>
        <v>82.916666666666671</v>
      </c>
      <c r="E43" s="221"/>
      <c r="F43" s="222">
        <f t="shared" si="16"/>
        <v>-85</v>
      </c>
      <c r="G43" s="222"/>
      <c r="H43" s="259"/>
      <c r="I43" s="221"/>
      <c r="J43" s="221">
        <v>-85</v>
      </c>
      <c r="K43" s="311" t="e">
        <f>D43+#REF!</f>
        <v>#REF!</v>
      </c>
      <c r="L43" s="222"/>
      <c r="M43" s="222">
        <f t="shared" si="14"/>
        <v>910</v>
      </c>
      <c r="N43" s="259"/>
      <c r="O43" s="312"/>
      <c r="P43" s="313">
        <v>941</v>
      </c>
      <c r="Q43" s="315"/>
      <c r="T43" s="254"/>
      <c r="U43" s="254"/>
      <c r="V43" s="254"/>
      <c r="W43" s="254"/>
      <c r="X43" s="254"/>
      <c r="Y43" s="254"/>
      <c r="Z43" s="222">
        <f t="shared" si="3"/>
        <v>910</v>
      </c>
    </row>
    <row r="44" spans="1:26" s="255" customFormat="1" ht="15" customHeight="1">
      <c r="A44" s="323" t="s">
        <v>448</v>
      </c>
      <c r="B44" s="324" t="s">
        <v>348</v>
      </c>
      <c r="C44" s="222">
        <v>435</v>
      </c>
      <c r="D44" s="222">
        <f t="shared" si="15"/>
        <v>36.25</v>
      </c>
      <c r="E44" s="221"/>
      <c r="F44" s="222">
        <f t="shared" si="16"/>
        <v>-37</v>
      </c>
      <c r="G44" s="222"/>
      <c r="H44" s="259"/>
      <c r="I44" s="221"/>
      <c r="J44" s="221">
        <v>-37</v>
      </c>
      <c r="K44" s="311" t="e">
        <f>D44+#REF!</f>
        <v>#REF!</v>
      </c>
      <c r="L44" s="222"/>
      <c r="M44" s="222">
        <f t="shared" si="14"/>
        <v>398</v>
      </c>
      <c r="N44" s="259"/>
      <c r="O44" s="312"/>
      <c r="P44" s="313">
        <v>597</v>
      </c>
      <c r="Q44" s="315"/>
      <c r="T44" s="254"/>
      <c r="U44" s="254"/>
      <c r="V44" s="254"/>
      <c r="W44" s="254"/>
      <c r="X44" s="254"/>
      <c r="Y44" s="254"/>
      <c r="Z44" s="222">
        <f t="shared" si="3"/>
        <v>398</v>
      </c>
    </row>
    <row r="45" spans="1:26" s="255" customFormat="1" ht="15" customHeight="1">
      <c r="A45" s="323" t="s">
        <v>448</v>
      </c>
      <c r="B45" s="324" t="s">
        <v>30</v>
      </c>
      <c r="C45" s="222">
        <v>913</v>
      </c>
      <c r="D45" s="222">
        <f t="shared" si="15"/>
        <v>76.083333333333329</v>
      </c>
      <c r="E45" s="221"/>
      <c r="F45" s="222">
        <f t="shared" si="16"/>
        <v>-79</v>
      </c>
      <c r="G45" s="222"/>
      <c r="H45" s="259"/>
      <c r="I45" s="221"/>
      <c r="J45" s="221">
        <v>-79</v>
      </c>
      <c r="K45" s="311" t="e">
        <f>D45+#REF!</f>
        <v>#REF!</v>
      </c>
      <c r="L45" s="222"/>
      <c r="M45" s="222">
        <f t="shared" si="14"/>
        <v>834</v>
      </c>
      <c r="N45" s="259"/>
      <c r="O45" s="312"/>
      <c r="P45" s="313">
        <v>926</v>
      </c>
      <c r="Q45" s="328"/>
      <c r="T45" s="254"/>
      <c r="U45" s="254"/>
      <c r="V45" s="254"/>
      <c r="W45" s="254"/>
      <c r="X45" s="254"/>
      <c r="Y45" s="254"/>
      <c r="Z45" s="222">
        <f t="shared" si="3"/>
        <v>834</v>
      </c>
    </row>
    <row r="46" spans="1:26" s="293" customFormat="1" ht="14.25" customHeight="1">
      <c r="A46" s="329" t="s">
        <v>451</v>
      </c>
      <c r="B46" s="322" t="s">
        <v>534</v>
      </c>
      <c r="C46" s="292">
        <f>SUM(C47:C100)</f>
        <v>48851</v>
      </c>
      <c r="D46" s="292">
        <f t="shared" ref="D46:J46" si="17">SUM(D47:D100)</f>
        <v>4070.916666666667</v>
      </c>
      <c r="E46" s="300">
        <f t="shared" si="17"/>
        <v>0</v>
      </c>
      <c r="F46" s="292">
        <f t="shared" si="17"/>
        <v>-190</v>
      </c>
      <c r="G46" s="292"/>
      <c r="H46" s="292">
        <f t="shared" si="17"/>
        <v>0</v>
      </c>
      <c r="I46" s="300">
        <f t="shared" si="17"/>
        <v>0</v>
      </c>
      <c r="J46" s="292">
        <f t="shared" si="17"/>
        <v>-190</v>
      </c>
      <c r="K46" s="300"/>
      <c r="L46" s="300">
        <f>C46*Q46/12*-1</f>
        <v>-204.39187064282729</v>
      </c>
      <c r="M46" s="300">
        <f>SUM(M47:M100)</f>
        <v>48661</v>
      </c>
      <c r="N46" s="301"/>
      <c r="O46" s="302">
        <v>45471</v>
      </c>
      <c r="P46" s="327">
        <f>SUM(P47:P100)</f>
        <v>2283</v>
      </c>
      <c r="Q46" s="303">
        <f>P46/O46</f>
        <v>5.0207824767434191E-2</v>
      </c>
      <c r="R46" s="304"/>
      <c r="S46" s="304"/>
      <c r="T46" s="305"/>
      <c r="U46" s="305"/>
      <c r="V46" s="305"/>
      <c r="W46" s="305"/>
      <c r="X46" s="305"/>
      <c r="Y46" s="305"/>
      <c r="Z46" s="292">
        <f t="shared" si="3"/>
        <v>48661</v>
      </c>
    </row>
    <row r="47" spans="1:26" s="255" customFormat="1" ht="15" customHeight="1">
      <c r="A47" s="325" t="s">
        <v>451</v>
      </c>
      <c r="B47" s="307" t="s">
        <v>452</v>
      </c>
      <c r="C47" s="222">
        <v>390</v>
      </c>
      <c r="D47" s="222">
        <f>C47/12</f>
        <v>32.5</v>
      </c>
      <c r="E47" s="221"/>
      <c r="F47" s="222">
        <f>H47+J47</f>
        <v>-1</v>
      </c>
      <c r="G47" s="222"/>
      <c r="H47" s="259"/>
      <c r="I47" s="221"/>
      <c r="J47" s="221">
        <v>-1</v>
      </c>
      <c r="K47" s="311" t="e">
        <f>D47+#REF!</f>
        <v>#REF!</v>
      </c>
      <c r="L47" s="222"/>
      <c r="M47" s="222">
        <f t="shared" ref="M47:M100" si="18">C47+F47</f>
        <v>389</v>
      </c>
      <c r="N47" s="259"/>
      <c r="O47" s="312"/>
      <c r="P47" s="313">
        <v>6</v>
      </c>
      <c r="Q47" s="314"/>
      <c r="T47" s="254"/>
      <c r="U47" s="254"/>
      <c r="V47" s="254"/>
      <c r="W47" s="254"/>
      <c r="X47" s="254"/>
      <c r="Y47" s="254"/>
      <c r="Z47" s="222">
        <f t="shared" si="3"/>
        <v>389</v>
      </c>
    </row>
    <row r="48" spans="1:26" s="255" customFormat="1" ht="15" customHeight="1">
      <c r="A48" s="325" t="s">
        <v>451</v>
      </c>
      <c r="B48" s="307" t="s">
        <v>109</v>
      </c>
      <c r="C48" s="222">
        <v>770</v>
      </c>
      <c r="D48" s="222">
        <f t="shared" ref="D48:D100" si="19">C48/12</f>
        <v>64.166666666666671</v>
      </c>
      <c r="E48" s="221"/>
      <c r="F48" s="222">
        <f t="shared" ref="F48:F100" si="20">H48+J48</f>
        <v>-3</v>
      </c>
      <c r="G48" s="222"/>
      <c r="H48" s="259"/>
      <c r="I48" s="221"/>
      <c r="J48" s="221">
        <v>-3</v>
      </c>
      <c r="K48" s="311" t="e">
        <f>D48+#REF!</f>
        <v>#REF!</v>
      </c>
      <c r="L48" s="222"/>
      <c r="M48" s="222">
        <f t="shared" si="18"/>
        <v>767</v>
      </c>
      <c r="N48" s="259"/>
      <c r="O48" s="312"/>
      <c r="P48" s="313">
        <v>14</v>
      </c>
      <c r="Q48" s="315"/>
      <c r="T48" s="254"/>
      <c r="U48" s="254"/>
      <c r="V48" s="254"/>
      <c r="W48" s="254"/>
      <c r="X48" s="254"/>
      <c r="Y48" s="254"/>
      <c r="Z48" s="222">
        <f t="shared" si="3"/>
        <v>767</v>
      </c>
    </row>
    <row r="49" spans="1:26" s="255" customFormat="1" ht="15" customHeight="1">
      <c r="A49" s="325" t="s">
        <v>451</v>
      </c>
      <c r="B49" s="307" t="s">
        <v>352</v>
      </c>
      <c r="C49" s="222">
        <v>280</v>
      </c>
      <c r="D49" s="222">
        <f t="shared" si="19"/>
        <v>23.333333333333332</v>
      </c>
      <c r="E49" s="221"/>
      <c r="F49" s="222">
        <f t="shared" si="20"/>
        <v>-1</v>
      </c>
      <c r="G49" s="222"/>
      <c r="H49" s="259"/>
      <c r="I49" s="221"/>
      <c r="J49" s="221">
        <v>-1</v>
      </c>
      <c r="K49" s="311" t="e">
        <f>D49+#REF!</f>
        <v>#REF!</v>
      </c>
      <c r="L49" s="222"/>
      <c r="M49" s="222">
        <f t="shared" si="18"/>
        <v>279</v>
      </c>
      <c r="N49" s="259"/>
      <c r="O49" s="312"/>
      <c r="P49" s="313">
        <v>6</v>
      </c>
      <c r="Q49" s="315"/>
      <c r="T49" s="254"/>
      <c r="U49" s="254"/>
      <c r="V49" s="254"/>
      <c r="W49" s="254"/>
      <c r="X49" s="254"/>
      <c r="Y49" s="254"/>
      <c r="Z49" s="222">
        <f t="shared" si="3"/>
        <v>279</v>
      </c>
    </row>
    <row r="50" spans="1:26" s="255" customFormat="1" ht="15" customHeight="1">
      <c r="A50" s="325" t="s">
        <v>451</v>
      </c>
      <c r="B50" s="75" t="s">
        <v>94</v>
      </c>
      <c r="C50" s="222">
        <v>167</v>
      </c>
      <c r="D50" s="222">
        <f t="shared" si="19"/>
        <v>13.916666666666666</v>
      </c>
      <c r="E50" s="221"/>
      <c r="F50" s="222">
        <f t="shared" si="20"/>
        <v>-1</v>
      </c>
      <c r="G50" s="222"/>
      <c r="H50" s="259"/>
      <c r="I50" s="221"/>
      <c r="J50" s="221">
        <v>-1</v>
      </c>
      <c r="K50" s="311" t="e">
        <f>D50+#REF!</f>
        <v>#REF!</v>
      </c>
      <c r="L50" s="222"/>
      <c r="M50" s="222">
        <f t="shared" si="18"/>
        <v>166</v>
      </c>
      <c r="N50" s="259"/>
      <c r="O50" s="312"/>
      <c r="P50" s="313"/>
      <c r="Q50" s="315"/>
      <c r="T50" s="254"/>
      <c r="U50" s="254"/>
      <c r="V50" s="254"/>
      <c r="W50" s="254"/>
      <c r="X50" s="254"/>
      <c r="Y50" s="254"/>
      <c r="Z50" s="222">
        <f t="shared" si="3"/>
        <v>166</v>
      </c>
    </row>
    <row r="51" spans="1:26" s="255" customFormat="1" ht="15" customHeight="1">
      <c r="A51" s="325" t="s">
        <v>451</v>
      </c>
      <c r="B51" s="307" t="s">
        <v>90</v>
      </c>
      <c r="C51" s="222">
        <v>350</v>
      </c>
      <c r="D51" s="222">
        <f t="shared" si="19"/>
        <v>29.166666666666668</v>
      </c>
      <c r="E51" s="221"/>
      <c r="F51" s="222">
        <f t="shared" si="20"/>
        <v>-1</v>
      </c>
      <c r="G51" s="222"/>
      <c r="H51" s="259"/>
      <c r="I51" s="221"/>
      <c r="J51" s="221">
        <v>-1</v>
      </c>
      <c r="K51" s="311" t="e">
        <f>D51+#REF!</f>
        <v>#REF!</v>
      </c>
      <c r="L51" s="222"/>
      <c r="M51" s="222">
        <f t="shared" si="18"/>
        <v>349</v>
      </c>
      <c r="N51" s="259"/>
      <c r="O51" s="312"/>
      <c r="P51" s="313">
        <v>15</v>
      </c>
      <c r="Q51" s="315"/>
      <c r="T51" s="254"/>
      <c r="U51" s="254"/>
      <c r="V51" s="254"/>
      <c r="W51" s="254"/>
      <c r="X51" s="254"/>
      <c r="Y51" s="254"/>
      <c r="Z51" s="222">
        <f t="shared" si="3"/>
        <v>349</v>
      </c>
    </row>
    <row r="52" spans="1:26" s="255" customFormat="1" ht="15" customHeight="1">
      <c r="A52" s="325" t="s">
        <v>451</v>
      </c>
      <c r="B52" s="307" t="s">
        <v>171</v>
      </c>
      <c r="C52" s="222">
        <v>460</v>
      </c>
      <c r="D52" s="222">
        <f t="shared" si="19"/>
        <v>38.333333333333336</v>
      </c>
      <c r="E52" s="221"/>
      <c r="F52" s="222">
        <f t="shared" si="20"/>
        <v>-2</v>
      </c>
      <c r="G52" s="222"/>
      <c r="H52" s="259"/>
      <c r="I52" s="221"/>
      <c r="J52" s="221">
        <v>-2</v>
      </c>
      <c r="K52" s="311" t="e">
        <f>D52+#REF!</f>
        <v>#REF!</v>
      </c>
      <c r="L52" s="222"/>
      <c r="M52" s="222">
        <f t="shared" si="18"/>
        <v>458</v>
      </c>
      <c r="N52" s="259"/>
      <c r="O52" s="312"/>
      <c r="P52" s="313">
        <v>19</v>
      </c>
      <c r="Q52" s="315"/>
      <c r="T52" s="254"/>
      <c r="U52" s="254"/>
      <c r="V52" s="254"/>
      <c r="W52" s="254"/>
      <c r="X52" s="254"/>
      <c r="Y52" s="254"/>
      <c r="Z52" s="222">
        <f t="shared" si="3"/>
        <v>458</v>
      </c>
    </row>
    <row r="53" spans="1:26" s="255" customFormat="1" ht="15" customHeight="1">
      <c r="A53" s="325" t="s">
        <v>451</v>
      </c>
      <c r="B53" s="307" t="s">
        <v>453</v>
      </c>
      <c r="C53" s="222">
        <v>465</v>
      </c>
      <c r="D53" s="222">
        <f t="shared" si="19"/>
        <v>38.75</v>
      </c>
      <c r="E53" s="221"/>
      <c r="F53" s="222">
        <f t="shared" si="20"/>
        <v>-2</v>
      </c>
      <c r="G53" s="222"/>
      <c r="H53" s="259"/>
      <c r="I53" s="221"/>
      <c r="J53" s="221">
        <v>-2</v>
      </c>
      <c r="K53" s="311" t="e">
        <f>D53+#REF!</f>
        <v>#REF!</v>
      </c>
      <c r="L53" s="222"/>
      <c r="M53" s="222">
        <f t="shared" si="18"/>
        <v>463</v>
      </c>
      <c r="N53" s="259"/>
      <c r="O53" s="312"/>
      <c r="P53" s="313">
        <v>25</v>
      </c>
      <c r="Q53" s="315"/>
      <c r="T53" s="254"/>
      <c r="U53" s="254"/>
      <c r="V53" s="254"/>
      <c r="W53" s="254"/>
      <c r="X53" s="254"/>
      <c r="Y53" s="254"/>
      <c r="Z53" s="222">
        <f t="shared" si="3"/>
        <v>463</v>
      </c>
    </row>
    <row r="54" spans="1:26" s="255" customFormat="1" ht="15" customHeight="1">
      <c r="A54" s="325" t="s">
        <v>451</v>
      </c>
      <c r="B54" s="75" t="s">
        <v>281</v>
      </c>
      <c r="C54" s="222">
        <v>20</v>
      </c>
      <c r="D54" s="222">
        <f t="shared" si="19"/>
        <v>1.6666666666666667</v>
      </c>
      <c r="E54" s="221"/>
      <c r="F54" s="222">
        <f t="shared" si="20"/>
        <v>0</v>
      </c>
      <c r="G54" s="222"/>
      <c r="H54" s="259"/>
      <c r="I54" s="221"/>
      <c r="J54" s="221">
        <v>0</v>
      </c>
      <c r="K54" s="311" t="e">
        <f>D54+#REF!</f>
        <v>#REF!</v>
      </c>
      <c r="L54" s="222"/>
      <c r="M54" s="222">
        <f t="shared" si="18"/>
        <v>20</v>
      </c>
      <c r="N54" s="259"/>
      <c r="O54" s="312"/>
      <c r="P54" s="313"/>
      <c r="Q54" s="315"/>
      <c r="T54" s="254"/>
      <c r="U54" s="254"/>
      <c r="V54" s="254"/>
      <c r="W54" s="254"/>
      <c r="X54" s="254"/>
      <c r="Y54" s="254"/>
      <c r="Z54" s="222">
        <f t="shared" si="3"/>
        <v>20</v>
      </c>
    </row>
    <row r="55" spans="1:26" s="255" customFormat="1" ht="15" customHeight="1">
      <c r="A55" s="325" t="s">
        <v>451</v>
      </c>
      <c r="B55" s="307" t="s">
        <v>43</v>
      </c>
      <c r="C55" s="222">
        <v>2505</v>
      </c>
      <c r="D55" s="222">
        <f t="shared" si="19"/>
        <v>208.75</v>
      </c>
      <c r="E55" s="221"/>
      <c r="F55" s="222">
        <f t="shared" si="20"/>
        <v>-10</v>
      </c>
      <c r="G55" s="222"/>
      <c r="H55" s="259"/>
      <c r="I55" s="221"/>
      <c r="J55" s="221">
        <v>-10</v>
      </c>
      <c r="K55" s="311" t="e">
        <f>D55+#REF!</f>
        <v>#REF!</v>
      </c>
      <c r="L55" s="222"/>
      <c r="M55" s="222">
        <f t="shared" si="18"/>
        <v>2495</v>
      </c>
      <c r="N55" s="259"/>
      <c r="O55" s="312"/>
      <c r="P55" s="313">
        <v>92</v>
      </c>
      <c r="Q55" s="315"/>
      <c r="T55" s="254"/>
      <c r="U55" s="254"/>
      <c r="V55" s="254"/>
      <c r="W55" s="254"/>
      <c r="X55" s="254"/>
      <c r="Y55" s="254"/>
      <c r="Z55" s="222">
        <f t="shared" si="3"/>
        <v>2495</v>
      </c>
    </row>
    <row r="56" spans="1:26" s="255" customFormat="1" ht="15" customHeight="1">
      <c r="A56" s="325" t="s">
        <v>451</v>
      </c>
      <c r="B56" s="330" t="s">
        <v>112</v>
      </c>
      <c r="C56" s="222">
        <v>456</v>
      </c>
      <c r="D56" s="222">
        <f t="shared" si="19"/>
        <v>38</v>
      </c>
      <c r="E56" s="221"/>
      <c r="F56" s="222">
        <f t="shared" si="20"/>
        <v>-2</v>
      </c>
      <c r="G56" s="222"/>
      <c r="H56" s="259"/>
      <c r="I56" s="221"/>
      <c r="J56" s="221">
        <v>-2</v>
      </c>
      <c r="K56" s="311" t="e">
        <f>D56+#REF!</f>
        <v>#REF!</v>
      </c>
      <c r="L56" s="222"/>
      <c r="M56" s="222">
        <f t="shared" si="18"/>
        <v>454</v>
      </c>
      <c r="N56" s="259"/>
      <c r="O56" s="312"/>
      <c r="P56" s="313">
        <v>12</v>
      </c>
      <c r="Q56" s="315"/>
      <c r="T56" s="254"/>
      <c r="U56" s="254"/>
      <c r="V56" s="254"/>
      <c r="W56" s="254"/>
      <c r="X56" s="254"/>
      <c r="Y56" s="254"/>
      <c r="Z56" s="222">
        <f t="shared" si="3"/>
        <v>454</v>
      </c>
    </row>
    <row r="57" spans="1:26" s="255" customFormat="1" ht="15" customHeight="1">
      <c r="A57" s="325" t="s">
        <v>451</v>
      </c>
      <c r="B57" s="307" t="s">
        <v>454</v>
      </c>
      <c r="C57" s="222">
        <v>700</v>
      </c>
      <c r="D57" s="222">
        <f t="shared" si="19"/>
        <v>58.333333333333336</v>
      </c>
      <c r="E57" s="221"/>
      <c r="F57" s="222">
        <f t="shared" si="20"/>
        <v>-3</v>
      </c>
      <c r="G57" s="222"/>
      <c r="H57" s="259"/>
      <c r="I57" s="221"/>
      <c r="J57" s="221">
        <v>-3</v>
      </c>
      <c r="K57" s="311" t="e">
        <f>D57+#REF!</f>
        <v>#REF!</v>
      </c>
      <c r="L57" s="222"/>
      <c r="M57" s="222">
        <f t="shared" si="18"/>
        <v>697</v>
      </c>
      <c r="N57" s="259"/>
      <c r="O57" s="312"/>
      <c r="P57" s="313">
        <v>38</v>
      </c>
      <c r="Q57" s="315"/>
      <c r="T57" s="254"/>
      <c r="U57" s="254"/>
      <c r="V57" s="254"/>
      <c r="W57" s="254"/>
      <c r="X57" s="254"/>
      <c r="Y57" s="254"/>
      <c r="Z57" s="222">
        <f t="shared" si="3"/>
        <v>697</v>
      </c>
    </row>
    <row r="58" spans="1:26" s="255" customFormat="1" ht="15" customHeight="1">
      <c r="A58" s="325" t="s">
        <v>451</v>
      </c>
      <c r="B58" s="307" t="s">
        <v>91</v>
      </c>
      <c r="C58" s="222">
        <v>370</v>
      </c>
      <c r="D58" s="222">
        <f t="shared" si="19"/>
        <v>30.833333333333332</v>
      </c>
      <c r="E58" s="221"/>
      <c r="F58" s="222">
        <f t="shared" si="20"/>
        <v>-1</v>
      </c>
      <c r="G58" s="222"/>
      <c r="H58" s="259"/>
      <c r="I58" s="221"/>
      <c r="J58" s="221">
        <v>-1</v>
      </c>
      <c r="K58" s="311" t="e">
        <f>D58+#REF!</f>
        <v>#REF!</v>
      </c>
      <c r="L58" s="222"/>
      <c r="M58" s="222">
        <f t="shared" si="18"/>
        <v>369</v>
      </c>
      <c r="N58" s="259"/>
      <c r="O58" s="312"/>
      <c r="P58" s="313">
        <v>13</v>
      </c>
      <c r="Q58" s="315"/>
      <c r="T58" s="254"/>
      <c r="U58" s="254"/>
      <c r="V58" s="254"/>
      <c r="W58" s="254"/>
      <c r="X58" s="254"/>
      <c r="Y58" s="254"/>
      <c r="Z58" s="222">
        <f t="shared" si="3"/>
        <v>369</v>
      </c>
    </row>
    <row r="59" spans="1:26" s="255" customFormat="1" ht="15" customHeight="1">
      <c r="A59" s="325" t="s">
        <v>451</v>
      </c>
      <c r="B59" s="307" t="s">
        <v>455</v>
      </c>
      <c r="C59" s="222">
        <v>254</v>
      </c>
      <c r="D59" s="222">
        <f t="shared" si="19"/>
        <v>21.166666666666668</v>
      </c>
      <c r="E59" s="221"/>
      <c r="F59" s="222">
        <f t="shared" si="20"/>
        <v>-1</v>
      </c>
      <c r="G59" s="222"/>
      <c r="H59" s="259"/>
      <c r="I59" s="221"/>
      <c r="J59" s="221">
        <v>-1</v>
      </c>
      <c r="K59" s="311" t="e">
        <f>D59+#REF!</f>
        <v>#REF!</v>
      </c>
      <c r="L59" s="222"/>
      <c r="M59" s="222">
        <f t="shared" si="18"/>
        <v>253</v>
      </c>
      <c r="N59" s="259"/>
      <c r="O59" s="312"/>
      <c r="P59" s="313">
        <v>5</v>
      </c>
      <c r="Q59" s="315"/>
      <c r="T59" s="254"/>
      <c r="U59" s="254"/>
      <c r="V59" s="254"/>
      <c r="W59" s="254"/>
      <c r="X59" s="254"/>
      <c r="Y59" s="254"/>
      <c r="Z59" s="222">
        <f t="shared" si="3"/>
        <v>253</v>
      </c>
    </row>
    <row r="60" spans="1:26" s="255" customFormat="1" ht="15" customHeight="1">
      <c r="A60" s="325" t="s">
        <v>451</v>
      </c>
      <c r="B60" s="307" t="s">
        <v>456</v>
      </c>
      <c r="C60" s="222">
        <v>1800</v>
      </c>
      <c r="D60" s="222">
        <f t="shared" si="19"/>
        <v>150</v>
      </c>
      <c r="E60" s="221"/>
      <c r="F60" s="222">
        <f t="shared" si="20"/>
        <v>-7</v>
      </c>
      <c r="G60" s="222"/>
      <c r="H60" s="259"/>
      <c r="I60" s="221"/>
      <c r="J60" s="221">
        <v>-7</v>
      </c>
      <c r="K60" s="311" t="e">
        <f>D60+#REF!</f>
        <v>#REF!</v>
      </c>
      <c r="L60" s="222"/>
      <c r="M60" s="222">
        <f t="shared" si="18"/>
        <v>1793</v>
      </c>
      <c r="N60" s="259"/>
      <c r="O60" s="312"/>
      <c r="P60" s="313">
        <v>115</v>
      </c>
      <c r="Q60" s="315"/>
      <c r="T60" s="254"/>
      <c r="U60" s="254"/>
      <c r="V60" s="254"/>
      <c r="W60" s="254"/>
      <c r="X60" s="254"/>
      <c r="Y60" s="254"/>
      <c r="Z60" s="222">
        <f t="shared" si="3"/>
        <v>1793</v>
      </c>
    </row>
    <row r="61" spans="1:26" s="255" customFormat="1" ht="15" customHeight="1">
      <c r="A61" s="325" t="s">
        <v>451</v>
      </c>
      <c r="B61" s="307" t="s">
        <v>457</v>
      </c>
      <c r="C61" s="222">
        <v>490</v>
      </c>
      <c r="D61" s="222">
        <f t="shared" si="19"/>
        <v>40.833333333333336</v>
      </c>
      <c r="E61" s="221"/>
      <c r="F61" s="222">
        <f t="shared" si="20"/>
        <v>-2</v>
      </c>
      <c r="G61" s="222"/>
      <c r="H61" s="259"/>
      <c r="I61" s="221"/>
      <c r="J61" s="221">
        <v>-2</v>
      </c>
      <c r="K61" s="311" t="e">
        <f>D61+#REF!</f>
        <v>#REF!</v>
      </c>
      <c r="L61" s="222"/>
      <c r="M61" s="222">
        <f t="shared" si="18"/>
        <v>488</v>
      </c>
      <c r="N61" s="259"/>
      <c r="O61" s="312"/>
      <c r="P61" s="313">
        <v>5</v>
      </c>
      <c r="Q61" s="315"/>
      <c r="T61" s="254"/>
      <c r="U61" s="254"/>
      <c r="V61" s="254"/>
      <c r="W61" s="254"/>
      <c r="X61" s="254"/>
      <c r="Y61" s="254"/>
      <c r="Z61" s="222">
        <f t="shared" si="3"/>
        <v>488</v>
      </c>
    </row>
    <row r="62" spans="1:26" s="255" customFormat="1" ht="15" customHeight="1">
      <c r="A62" s="325" t="s">
        <v>451</v>
      </c>
      <c r="B62" s="307" t="s">
        <v>458</v>
      </c>
      <c r="C62" s="222">
        <v>207</v>
      </c>
      <c r="D62" s="222">
        <f t="shared" si="19"/>
        <v>17.25</v>
      </c>
      <c r="E62" s="221"/>
      <c r="F62" s="222">
        <f t="shared" si="20"/>
        <v>-1</v>
      </c>
      <c r="G62" s="222"/>
      <c r="H62" s="259"/>
      <c r="I62" s="221"/>
      <c r="J62" s="221">
        <v>-1</v>
      </c>
      <c r="K62" s="311" t="e">
        <f>D62+#REF!</f>
        <v>#REF!</v>
      </c>
      <c r="L62" s="222"/>
      <c r="M62" s="222">
        <f t="shared" si="18"/>
        <v>206</v>
      </c>
      <c r="N62" s="259"/>
      <c r="O62" s="312"/>
      <c r="P62" s="313">
        <v>1</v>
      </c>
      <c r="Q62" s="315"/>
      <c r="T62" s="254"/>
      <c r="U62" s="254"/>
      <c r="V62" s="254"/>
      <c r="W62" s="254"/>
      <c r="X62" s="254"/>
      <c r="Y62" s="254"/>
      <c r="Z62" s="222">
        <f t="shared" si="3"/>
        <v>206</v>
      </c>
    </row>
    <row r="63" spans="1:26" s="255" customFormat="1" ht="15" customHeight="1">
      <c r="A63" s="325" t="s">
        <v>451</v>
      </c>
      <c r="B63" s="307" t="s">
        <v>459</v>
      </c>
      <c r="C63" s="222">
        <v>174</v>
      </c>
      <c r="D63" s="222">
        <f t="shared" si="19"/>
        <v>14.5</v>
      </c>
      <c r="E63" s="221"/>
      <c r="F63" s="222">
        <f t="shared" si="20"/>
        <v>-1</v>
      </c>
      <c r="G63" s="222"/>
      <c r="H63" s="259"/>
      <c r="I63" s="221"/>
      <c r="J63" s="221">
        <v>-1</v>
      </c>
      <c r="K63" s="311" t="e">
        <f>D63+#REF!</f>
        <v>#REF!</v>
      </c>
      <c r="L63" s="222"/>
      <c r="M63" s="222">
        <f t="shared" si="18"/>
        <v>173</v>
      </c>
      <c r="N63" s="259"/>
      <c r="O63" s="312"/>
      <c r="P63" s="313">
        <v>2</v>
      </c>
      <c r="Q63" s="315"/>
      <c r="T63" s="254"/>
      <c r="U63" s="254"/>
      <c r="V63" s="254"/>
      <c r="W63" s="254"/>
      <c r="X63" s="254"/>
      <c r="Y63" s="254"/>
      <c r="Z63" s="222">
        <f t="shared" si="3"/>
        <v>173</v>
      </c>
    </row>
    <row r="64" spans="1:26" s="255" customFormat="1" ht="15" customHeight="1">
      <c r="A64" s="325" t="s">
        <v>451</v>
      </c>
      <c r="B64" s="307" t="s">
        <v>460</v>
      </c>
      <c r="C64" s="222">
        <v>381</v>
      </c>
      <c r="D64" s="222">
        <f t="shared" si="19"/>
        <v>31.75</v>
      </c>
      <c r="E64" s="221"/>
      <c r="F64" s="222">
        <f t="shared" si="20"/>
        <v>-1</v>
      </c>
      <c r="G64" s="222"/>
      <c r="H64" s="259"/>
      <c r="I64" s="221"/>
      <c r="J64" s="221">
        <v>-1</v>
      </c>
      <c r="K64" s="311" t="e">
        <f>D64+#REF!</f>
        <v>#REF!</v>
      </c>
      <c r="L64" s="222"/>
      <c r="M64" s="222">
        <f t="shared" si="18"/>
        <v>380</v>
      </c>
      <c r="N64" s="259"/>
      <c r="O64" s="312"/>
      <c r="P64" s="313">
        <v>27</v>
      </c>
      <c r="Q64" s="315"/>
      <c r="T64" s="254"/>
      <c r="U64" s="254"/>
      <c r="V64" s="254"/>
      <c r="W64" s="254"/>
      <c r="X64" s="254"/>
      <c r="Y64" s="254"/>
      <c r="Z64" s="222">
        <f t="shared" si="3"/>
        <v>380</v>
      </c>
    </row>
    <row r="65" spans="1:26" s="255" customFormat="1" ht="15" customHeight="1">
      <c r="A65" s="325" t="s">
        <v>451</v>
      </c>
      <c r="B65" s="307" t="s">
        <v>461</v>
      </c>
      <c r="C65" s="222">
        <v>265</v>
      </c>
      <c r="D65" s="222">
        <f t="shared" si="19"/>
        <v>22.083333333333332</v>
      </c>
      <c r="E65" s="221"/>
      <c r="F65" s="222">
        <f t="shared" si="20"/>
        <v>-1</v>
      </c>
      <c r="G65" s="222"/>
      <c r="H65" s="259"/>
      <c r="I65" s="221"/>
      <c r="J65" s="221">
        <v>-1</v>
      </c>
      <c r="K65" s="311" t="e">
        <f>D65+#REF!</f>
        <v>#REF!</v>
      </c>
      <c r="L65" s="222"/>
      <c r="M65" s="222">
        <f t="shared" si="18"/>
        <v>264</v>
      </c>
      <c r="N65" s="259"/>
      <c r="O65" s="312"/>
      <c r="P65" s="313">
        <v>19</v>
      </c>
      <c r="Q65" s="315"/>
      <c r="T65" s="254"/>
      <c r="U65" s="254"/>
      <c r="V65" s="254"/>
      <c r="W65" s="254"/>
      <c r="X65" s="254"/>
      <c r="Y65" s="254"/>
      <c r="Z65" s="222">
        <f t="shared" si="3"/>
        <v>264</v>
      </c>
    </row>
    <row r="66" spans="1:26" s="255" customFormat="1" ht="15" customHeight="1">
      <c r="A66" s="325" t="s">
        <v>451</v>
      </c>
      <c r="B66" s="75" t="s">
        <v>177</v>
      </c>
      <c r="C66" s="222">
        <v>7</v>
      </c>
      <c r="D66" s="222">
        <f t="shared" si="19"/>
        <v>0.58333333333333337</v>
      </c>
      <c r="E66" s="221"/>
      <c r="F66" s="222">
        <f t="shared" si="20"/>
        <v>0</v>
      </c>
      <c r="G66" s="222"/>
      <c r="H66" s="259"/>
      <c r="I66" s="221"/>
      <c r="J66" s="221">
        <v>0</v>
      </c>
      <c r="K66" s="311" t="e">
        <f>D66+#REF!</f>
        <v>#REF!</v>
      </c>
      <c r="L66" s="222"/>
      <c r="M66" s="222">
        <f t="shared" si="18"/>
        <v>7</v>
      </c>
      <c r="N66" s="259"/>
      <c r="O66" s="312"/>
      <c r="P66" s="313"/>
      <c r="Q66" s="315"/>
      <c r="T66" s="254"/>
      <c r="U66" s="254"/>
      <c r="V66" s="254"/>
      <c r="W66" s="254"/>
      <c r="X66" s="254"/>
      <c r="Y66" s="254"/>
      <c r="Z66" s="222">
        <f t="shared" si="3"/>
        <v>7</v>
      </c>
    </row>
    <row r="67" spans="1:26" s="255" customFormat="1" ht="15" customHeight="1">
      <c r="A67" s="325" t="s">
        <v>451</v>
      </c>
      <c r="B67" s="307" t="s">
        <v>443</v>
      </c>
      <c r="C67" s="222">
        <v>1453</v>
      </c>
      <c r="D67" s="222">
        <f t="shared" si="19"/>
        <v>121.08333333333333</v>
      </c>
      <c r="E67" s="221"/>
      <c r="F67" s="222">
        <f t="shared" si="20"/>
        <v>-6</v>
      </c>
      <c r="G67" s="222"/>
      <c r="H67" s="259"/>
      <c r="I67" s="221"/>
      <c r="J67" s="221">
        <v>-6</v>
      </c>
      <c r="K67" s="311" t="e">
        <f>D67+#REF!</f>
        <v>#REF!</v>
      </c>
      <c r="L67" s="222"/>
      <c r="M67" s="222">
        <f t="shared" si="18"/>
        <v>1447</v>
      </c>
      <c r="N67" s="259"/>
      <c r="O67" s="312"/>
      <c r="P67" s="313">
        <v>51</v>
      </c>
      <c r="Q67" s="315"/>
      <c r="T67" s="254"/>
      <c r="U67" s="254"/>
      <c r="V67" s="254"/>
      <c r="W67" s="254"/>
      <c r="X67" s="254"/>
      <c r="Y67" s="254"/>
      <c r="Z67" s="222">
        <f t="shared" si="3"/>
        <v>1447</v>
      </c>
    </row>
    <row r="68" spans="1:26" s="255" customFormat="1" ht="15" customHeight="1">
      <c r="A68" s="325" t="s">
        <v>451</v>
      </c>
      <c r="B68" s="307" t="s">
        <v>449</v>
      </c>
      <c r="C68" s="222">
        <v>1409</v>
      </c>
      <c r="D68" s="222">
        <f t="shared" si="19"/>
        <v>117.41666666666667</v>
      </c>
      <c r="E68" s="221"/>
      <c r="F68" s="222">
        <f t="shared" si="20"/>
        <v>-6</v>
      </c>
      <c r="G68" s="222"/>
      <c r="H68" s="259"/>
      <c r="I68" s="221"/>
      <c r="J68" s="221">
        <v>-6</v>
      </c>
      <c r="K68" s="311" t="e">
        <f>D68+#REF!</f>
        <v>#REF!</v>
      </c>
      <c r="L68" s="222"/>
      <c r="M68" s="222">
        <f t="shared" si="18"/>
        <v>1403</v>
      </c>
      <c r="N68" s="259"/>
      <c r="O68" s="312"/>
      <c r="P68" s="313">
        <v>25</v>
      </c>
      <c r="Q68" s="315"/>
      <c r="T68" s="254"/>
      <c r="U68" s="254"/>
      <c r="V68" s="254"/>
      <c r="W68" s="254"/>
      <c r="X68" s="254"/>
      <c r="Y68" s="254"/>
      <c r="Z68" s="222">
        <f t="shared" si="3"/>
        <v>1403</v>
      </c>
    </row>
    <row r="69" spans="1:26" s="255" customFormat="1" ht="15" customHeight="1">
      <c r="A69" s="325" t="s">
        <v>451</v>
      </c>
      <c r="B69" s="307" t="s">
        <v>446</v>
      </c>
      <c r="C69" s="222">
        <v>2174</v>
      </c>
      <c r="D69" s="222">
        <f t="shared" si="19"/>
        <v>181.16666666666666</v>
      </c>
      <c r="E69" s="221"/>
      <c r="F69" s="222">
        <f t="shared" si="20"/>
        <v>-9</v>
      </c>
      <c r="G69" s="222"/>
      <c r="H69" s="259"/>
      <c r="I69" s="221"/>
      <c r="J69" s="221">
        <v>-9</v>
      </c>
      <c r="K69" s="311" t="e">
        <f>D69+#REF!</f>
        <v>#REF!</v>
      </c>
      <c r="L69" s="222"/>
      <c r="M69" s="222">
        <f t="shared" si="18"/>
        <v>2165</v>
      </c>
      <c r="N69" s="259"/>
      <c r="O69" s="312"/>
      <c r="P69" s="313">
        <v>67</v>
      </c>
      <c r="Q69" s="315"/>
      <c r="T69" s="254"/>
      <c r="U69" s="254"/>
      <c r="V69" s="254"/>
      <c r="W69" s="254"/>
      <c r="X69" s="254"/>
      <c r="Y69" s="254"/>
      <c r="Z69" s="222">
        <f t="shared" si="3"/>
        <v>2165</v>
      </c>
    </row>
    <row r="70" spans="1:26" s="255" customFormat="1" ht="15" customHeight="1">
      <c r="A70" s="325" t="s">
        <v>451</v>
      </c>
      <c r="B70" s="307" t="s">
        <v>15</v>
      </c>
      <c r="C70" s="222">
        <v>1845</v>
      </c>
      <c r="D70" s="222">
        <f t="shared" si="19"/>
        <v>153.75</v>
      </c>
      <c r="E70" s="221"/>
      <c r="F70" s="222">
        <f t="shared" si="20"/>
        <v>-7</v>
      </c>
      <c r="G70" s="222"/>
      <c r="H70" s="259"/>
      <c r="I70" s="221"/>
      <c r="J70" s="221">
        <v>-7</v>
      </c>
      <c r="K70" s="311" t="e">
        <f>D70+#REF!</f>
        <v>#REF!</v>
      </c>
      <c r="L70" s="222"/>
      <c r="M70" s="222">
        <f t="shared" si="18"/>
        <v>1838</v>
      </c>
      <c r="N70" s="259"/>
      <c r="O70" s="312"/>
      <c r="P70" s="313">
        <v>52</v>
      </c>
      <c r="Q70" s="315"/>
      <c r="T70" s="254"/>
      <c r="U70" s="254"/>
      <c r="V70" s="254"/>
      <c r="W70" s="254"/>
      <c r="X70" s="254"/>
      <c r="Y70" s="254"/>
      <c r="Z70" s="222">
        <f t="shared" si="3"/>
        <v>1838</v>
      </c>
    </row>
    <row r="71" spans="1:26" s="255" customFormat="1" ht="15" customHeight="1">
      <c r="A71" s="325" t="s">
        <v>451</v>
      </c>
      <c r="B71" s="75" t="s">
        <v>188</v>
      </c>
      <c r="C71" s="222">
        <v>100</v>
      </c>
      <c r="D71" s="222">
        <f t="shared" si="19"/>
        <v>8.3333333333333339</v>
      </c>
      <c r="E71" s="221"/>
      <c r="F71" s="222">
        <f t="shared" si="20"/>
        <v>0</v>
      </c>
      <c r="G71" s="222"/>
      <c r="H71" s="259"/>
      <c r="I71" s="221"/>
      <c r="J71" s="221">
        <v>0</v>
      </c>
      <c r="K71" s="311" t="e">
        <f>D71+#REF!</f>
        <v>#REF!</v>
      </c>
      <c r="L71" s="222"/>
      <c r="M71" s="222">
        <f t="shared" si="18"/>
        <v>100</v>
      </c>
      <c r="N71" s="259"/>
      <c r="O71" s="312"/>
      <c r="P71" s="313"/>
      <c r="Q71" s="315"/>
      <c r="T71" s="254"/>
      <c r="U71" s="254"/>
      <c r="V71" s="254"/>
      <c r="W71" s="254"/>
      <c r="X71" s="254"/>
      <c r="Y71" s="254"/>
      <c r="Z71" s="222">
        <f t="shared" si="3"/>
        <v>100</v>
      </c>
    </row>
    <row r="72" spans="1:26" s="255" customFormat="1" ht="15" customHeight="1">
      <c r="A72" s="325" t="s">
        <v>451</v>
      </c>
      <c r="B72" s="307" t="s">
        <v>444</v>
      </c>
      <c r="C72" s="222">
        <v>1856</v>
      </c>
      <c r="D72" s="222">
        <f t="shared" si="19"/>
        <v>154.66666666666666</v>
      </c>
      <c r="E72" s="221"/>
      <c r="F72" s="222">
        <f t="shared" si="20"/>
        <v>-7</v>
      </c>
      <c r="G72" s="222"/>
      <c r="H72" s="259"/>
      <c r="I72" s="221"/>
      <c r="J72" s="221">
        <v>-7</v>
      </c>
      <c r="K72" s="311" t="e">
        <f>D72+#REF!</f>
        <v>#REF!</v>
      </c>
      <c r="L72" s="222"/>
      <c r="M72" s="222">
        <f t="shared" si="18"/>
        <v>1849</v>
      </c>
      <c r="N72" s="259"/>
      <c r="O72" s="312"/>
      <c r="P72" s="313">
        <v>128</v>
      </c>
      <c r="Q72" s="315"/>
      <c r="T72" s="254"/>
      <c r="U72" s="254"/>
      <c r="V72" s="254"/>
      <c r="W72" s="254"/>
      <c r="X72" s="254"/>
      <c r="Y72" s="254"/>
      <c r="Z72" s="222">
        <f t="shared" ref="Z72:Z135" si="21">C72+F72</f>
        <v>1849</v>
      </c>
    </row>
    <row r="73" spans="1:26" s="255" customFormat="1" ht="15" customHeight="1">
      <c r="A73" s="325" t="s">
        <v>451</v>
      </c>
      <c r="B73" s="307" t="s">
        <v>101</v>
      </c>
      <c r="C73" s="222">
        <v>380</v>
      </c>
      <c r="D73" s="222">
        <f t="shared" si="19"/>
        <v>31.666666666666668</v>
      </c>
      <c r="E73" s="221"/>
      <c r="F73" s="222">
        <f t="shared" si="20"/>
        <v>-1</v>
      </c>
      <c r="G73" s="222"/>
      <c r="H73" s="259"/>
      <c r="I73" s="221"/>
      <c r="J73" s="221">
        <v>-1</v>
      </c>
      <c r="K73" s="311" t="e">
        <f>D73+#REF!</f>
        <v>#REF!</v>
      </c>
      <c r="L73" s="222"/>
      <c r="M73" s="222">
        <f t="shared" si="18"/>
        <v>379</v>
      </c>
      <c r="N73" s="259"/>
      <c r="O73" s="312"/>
      <c r="P73" s="313">
        <v>15</v>
      </c>
      <c r="Q73" s="315"/>
      <c r="T73" s="254"/>
      <c r="U73" s="254"/>
      <c r="V73" s="254"/>
      <c r="W73" s="254"/>
      <c r="X73" s="254"/>
      <c r="Y73" s="254"/>
      <c r="Z73" s="222">
        <f t="shared" si="21"/>
        <v>379</v>
      </c>
    </row>
    <row r="74" spans="1:26" s="255" customFormat="1" ht="15" customHeight="1">
      <c r="A74" s="325" t="s">
        <v>451</v>
      </c>
      <c r="B74" s="307" t="s">
        <v>462</v>
      </c>
      <c r="C74" s="222">
        <v>215</v>
      </c>
      <c r="D74" s="222">
        <f t="shared" si="19"/>
        <v>17.916666666666668</v>
      </c>
      <c r="E74" s="221"/>
      <c r="F74" s="222">
        <f t="shared" si="20"/>
        <v>-1</v>
      </c>
      <c r="G74" s="222"/>
      <c r="H74" s="259"/>
      <c r="I74" s="221"/>
      <c r="J74" s="221">
        <v>-1</v>
      </c>
      <c r="K74" s="311" t="e">
        <f>D74+#REF!</f>
        <v>#REF!</v>
      </c>
      <c r="L74" s="222"/>
      <c r="M74" s="222">
        <f t="shared" si="18"/>
        <v>214</v>
      </c>
      <c r="N74" s="259"/>
      <c r="O74" s="312"/>
      <c r="P74" s="313">
        <v>10</v>
      </c>
      <c r="Q74" s="315"/>
      <c r="T74" s="254"/>
      <c r="U74" s="254"/>
      <c r="V74" s="254"/>
      <c r="W74" s="254"/>
      <c r="X74" s="254"/>
      <c r="Y74" s="254"/>
      <c r="Z74" s="222">
        <f t="shared" si="21"/>
        <v>214</v>
      </c>
    </row>
    <row r="75" spans="1:26" s="255" customFormat="1" ht="15" customHeight="1">
      <c r="A75" s="325" t="s">
        <v>451</v>
      </c>
      <c r="B75" s="331" t="s">
        <v>210</v>
      </c>
      <c r="C75" s="222">
        <v>900</v>
      </c>
      <c r="D75" s="222">
        <f t="shared" si="19"/>
        <v>75</v>
      </c>
      <c r="E75" s="221"/>
      <c r="F75" s="222">
        <f t="shared" si="20"/>
        <v>-4</v>
      </c>
      <c r="G75" s="222"/>
      <c r="H75" s="259"/>
      <c r="I75" s="221"/>
      <c r="J75" s="221">
        <v>-4</v>
      </c>
      <c r="K75" s="311" t="e">
        <f>D75+#REF!</f>
        <v>#REF!</v>
      </c>
      <c r="L75" s="222"/>
      <c r="M75" s="222">
        <f t="shared" si="18"/>
        <v>896</v>
      </c>
      <c r="N75" s="259"/>
      <c r="O75" s="312"/>
      <c r="P75" s="313">
        <v>30</v>
      </c>
      <c r="Q75" s="315"/>
      <c r="T75" s="254"/>
      <c r="U75" s="254"/>
      <c r="V75" s="254"/>
      <c r="W75" s="254"/>
      <c r="X75" s="254"/>
      <c r="Y75" s="254"/>
      <c r="Z75" s="222">
        <f t="shared" si="21"/>
        <v>896</v>
      </c>
    </row>
    <row r="76" spans="1:26" s="255" customFormat="1" ht="15" customHeight="1">
      <c r="A76" s="325" t="s">
        <v>451</v>
      </c>
      <c r="B76" s="307" t="s">
        <v>463</v>
      </c>
      <c r="C76" s="222">
        <v>161</v>
      </c>
      <c r="D76" s="222">
        <f t="shared" si="19"/>
        <v>13.416666666666666</v>
      </c>
      <c r="E76" s="221"/>
      <c r="F76" s="222">
        <f t="shared" si="20"/>
        <v>-1</v>
      </c>
      <c r="G76" s="222"/>
      <c r="H76" s="259"/>
      <c r="I76" s="221"/>
      <c r="J76" s="221">
        <v>-1</v>
      </c>
      <c r="K76" s="311" t="e">
        <f>D76+#REF!</f>
        <v>#REF!</v>
      </c>
      <c r="L76" s="222"/>
      <c r="M76" s="222">
        <f t="shared" si="18"/>
        <v>160</v>
      </c>
      <c r="N76" s="259"/>
      <c r="O76" s="312"/>
      <c r="P76" s="313">
        <v>15</v>
      </c>
      <c r="Q76" s="315"/>
      <c r="T76" s="254"/>
      <c r="U76" s="254"/>
      <c r="V76" s="254"/>
      <c r="W76" s="254"/>
      <c r="X76" s="254"/>
      <c r="Y76" s="254"/>
      <c r="Z76" s="222">
        <f t="shared" si="21"/>
        <v>160</v>
      </c>
    </row>
    <row r="77" spans="1:26" s="255" customFormat="1" ht="15" customHeight="1">
      <c r="A77" s="325" t="s">
        <v>451</v>
      </c>
      <c r="B77" s="307" t="s">
        <v>464</v>
      </c>
      <c r="C77" s="222">
        <v>309</v>
      </c>
      <c r="D77" s="222">
        <f t="shared" si="19"/>
        <v>25.75</v>
      </c>
      <c r="E77" s="221"/>
      <c r="F77" s="222">
        <f t="shared" si="20"/>
        <v>-1</v>
      </c>
      <c r="G77" s="222"/>
      <c r="H77" s="259"/>
      <c r="I77" s="221"/>
      <c r="J77" s="221">
        <v>-1</v>
      </c>
      <c r="K77" s="311" t="e">
        <f>D77+#REF!</f>
        <v>#REF!</v>
      </c>
      <c r="L77" s="222"/>
      <c r="M77" s="222">
        <f t="shared" si="18"/>
        <v>308</v>
      </c>
      <c r="N77" s="259"/>
      <c r="O77" s="312"/>
      <c r="P77" s="313">
        <v>10</v>
      </c>
      <c r="Q77" s="315"/>
      <c r="T77" s="254"/>
      <c r="U77" s="254"/>
      <c r="V77" s="254"/>
      <c r="W77" s="254"/>
      <c r="X77" s="254"/>
      <c r="Y77" s="254"/>
      <c r="Z77" s="222">
        <f t="shared" si="21"/>
        <v>308</v>
      </c>
    </row>
    <row r="78" spans="1:26" s="255" customFormat="1" ht="15" customHeight="1">
      <c r="A78" s="325" t="s">
        <v>451</v>
      </c>
      <c r="B78" s="307" t="s">
        <v>465</v>
      </c>
      <c r="C78" s="222">
        <v>650</v>
      </c>
      <c r="D78" s="222">
        <f t="shared" si="19"/>
        <v>54.166666666666664</v>
      </c>
      <c r="E78" s="221"/>
      <c r="F78" s="222">
        <f t="shared" si="20"/>
        <v>-3</v>
      </c>
      <c r="G78" s="222"/>
      <c r="H78" s="259"/>
      <c r="I78" s="221"/>
      <c r="J78" s="221">
        <v>-3</v>
      </c>
      <c r="K78" s="311" t="e">
        <f>D78+#REF!</f>
        <v>#REF!</v>
      </c>
      <c r="L78" s="222"/>
      <c r="M78" s="222">
        <f t="shared" si="18"/>
        <v>647</v>
      </c>
      <c r="N78" s="259"/>
      <c r="O78" s="312"/>
      <c r="P78" s="313">
        <v>24</v>
      </c>
      <c r="Q78" s="315"/>
      <c r="T78" s="254"/>
      <c r="U78" s="254"/>
      <c r="V78" s="254"/>
      <c r="W78" s="254"/>
      <c r="X78" s="254"/>
      <c r="Y78" s="254"/>
      <c r="Z78" s="222">
        <f t="shared" si="21"/>
        <v>647</v>
      </c>
    </row>
    <row r="79" spans="1:26" s="255" customFormat="1" ht="15" customHeight="1">
      <c r="A79" s="325" t="s">
        <v>451</v>
      </c>
      <c r="B79" s="331" t="s">
        <v>38</v>
      </c>
      <c r="C79" s="222">
        <v>780</v>
      </c>
      <c r="D79" s="222">
        <f t="shared" si="19"/>
        <v>65</v>
      </c>
      <c r="E79" s="221"/>
      <c r="F79" s="222">
        <f t="shared" si="20"/>
        <v>-3</v>
      </c>
      <c r="G79" s="222"/>
      <c r="H79" s="259"/>
      <c r="I79" s="221"/>
      <c r="J79" s="221">
        <v>-3</v>
      </c>
      <c r="K79" s="311" t="e">
        <f>D79+#REF!</f>
        <v>#REF!</v>
      </c>
      <c r="L79" s="222"/>
      <c r="M79" s="222">
        <f t="shared" si="18"/>
        <v>777</v>
      </c>
      <c r="N79" s="259"/>
      <c r="O79" s="312"/>
      <c r="P79" s="313">
        <v>27</v>
      </c>
      <c r="Q79" s="315"/>
      <c r="T79" s="254"/>
      <c r="U79" s="254"/>
      <c r="V79" s="254"/>
      <c r="W79" s="254"/>
      <c r="X79" s="254"/>
      <c r="Y79" s="254"/>
      <c r="Z79" s="222">
        <f t="shared" si="21"/>
        <v>777</v>
      </c>
    </row>
    <row r="80" spans="1:26" s="255" customFormat="1" ht="15" customHeight="1">
      <c r="A80" s="325" t="s">
        <v>451</v>
      </c>
      <c r="B80" s="307" t="s">
        <v>466</v>
      </c>
      <c r="C80" s="222">
        <v>685</v>
      </c>
      <c r="D80" s="222">
        <f t="shared" si="19"/>
        <v>57.083333333333336</v>
      </c>
      <c r="E80" s="221"/>
      <c r="F80" s="222">
        <f t="shared" si="20"/>
        <v>-3</v>
      </c>
      <c r="G80" s="222"/>
      <c r="H80" s="259"/>
      <c r="I80" s="221"/>
      <c r="J80" s="221">
        <v>-3</v>
      </c>
      <c r="K80" s="311" t="e">
        <f>D80+#REF!</f>
        <v>#REF!</v>
      </c>
      <c r="L80" s="222"/>
      <c r="M80" s="222">
        <f t="shared" si="18"/>
        <v>682</v>
      </c>
      <c r="N80" s="259"/>
      <c r="O80" s="312"/>
      <c r="P80" s="313">
        <v>11</v>
      </c>
      <c r="Q80" s="315"/>
      <c r="T80" s="254"/>
      <c r="U80" s="254"/>
      <c r="V80" s="254"/>
      <c r="W80" s="254"/>
      <c r="X80" s="254"/>
      <c r="Y80" s="254"/>
      <c r="Z80" s="222">
        <f t="shared" si="21"/>
        <v>682</v>
      </c>
    </row>
    <row r="81" spans="1:26" s="255" customFormat="1" ht="15" customHeight="1">
      <c r="A81" s="325" t="s">
        <v>451</v>
      </c>
      <c r="B81" s="331" t="s">
        <v>42</v>
      </c>
      <c r="C81" s="222">
        <v>490</v>
      </c>
      <c r="D81" s="222">
        <f t="shared" si="19"/>
        <v>40.833333333333336</v>
      </c>
      <c r="E81" s="221"/>
      <c r="F81" s="222">
        <f t="shared" si="20"/>
        <v>-2</v>
      </c>
      <c r="G81" s="222"/>
      <c r="H81" s="259"/>
      <c r="I81" s="221"/>
      <c r="J81" s="221">
        <v>-2</v>
      </c>
      <c r="K81" s="311" t="e">
        <f>D81+#REF!</f>
        <v>#REF!</v>
      </c>
      <c r="L81" s="222"/>
      <c r="M81" s="222">
        <f t="shared" si="18"/>
        <v>488</v>
      </c>
      <c r="N81" s="259"/>
      <c r="O81" s="312"/>
      <c r="P81" s="313">
        <v>20</v>
      </c>
      <c r="Q81" s="315"/>
      <c r="T81" s="254"/>
      <c r="U81" s="254"/>
      <c r="V81" s="254"/>
      <c r="W81" s="254"/>
      <c r="X81" s="254"/>
      <c r="Y81" s="254"/>
      <c r="Z81" s="222">
        <f t="shared" si="21"/>
        <v>488</v>
      </c>
    </row>
    <row r="82" spans="1:26" s="255" customFormat="1" ht="15" customHeight="1">
      <c r="A82" s="325" t="s">
        <v>451</v>
      </c>
      <c r="B82" s="307" t="s">
        <v>467</v>
      </c>
      <c r="C82" s="222">
        <v>1050</v>
      </c>
      <c r="D82" s="222">
        <f t="shared" si="19"/>
        <v>87.5</v>
      </c>
      <c r="E82" s="221"/>
      <c r="F82" s="222">
        <f t="shared" si="20"/>
        <v>-4</v>
      </c>
      <c r="G82" s="222"/>
      <c r="H82" s="259"/>
      <c r="I82" s="221"/>
      <c r="J82" s="221">
        <v>-4</v>
      </c>
      <c r="K82" s="311" t="e">
        <f>D82+#REF!</f>
        <v>#REF!</v>
      </c>
      <c r="L82" s="222"/>
      <c r="M82" s="222">
        <f t="shared" si="18"/>
        <v>1046</v>
      </c>
      <c r="N82" s="259"/>
      <c r="O82" s="312"/>
      <c r="P82" s="313">
        <v>27</v>
      </c>
      <c r="Q82" s="315"/>
      <c r="T82" s="254"/>
      <c r="U82" s="254"/>
      <c r="V82" s="254"/>
      <c r="W82" s="254"/>
      <c r="X82" s="254"/>
      <c r="Y82" s="254"/>
      <c r="Z82" s="222">
        <f t="shared" si="21"/>
        <v>1046</v>
      </c>
    </row>
    <row r="83" spans="1:26" s="255" customFormat="1" ht="15" customHeight="1">
      <c r="A83" s="325" t="s">
        <v>451</v>
      </c>
      <c r="B83" s="307" t="s">
        <v>100</v>
      </c>
      <c r="C83" s="222">
        <v>450</v>
      </c>
      <c r="D83" s="222">
        <f t="shared" si="19"/>
        <v>37.5</v>
      </c>
      <c r="E83" s="221"/>
      <c r="F83" s="222">
        <f t="shared" si="20"/>
        <v>-2</v>
      </c>
      <c r="G83" s="222"/>
      <c r="H83" s="259"/>
      <c r="I83" s="221"/>
      <c r="J83" s="221">
        <v>-2</v>
      </c>
      <c r="K83" s="311" t="e">
        <f>D83+#REF!</f>
        <v>#REF!</v>
      </c>
      <c r="L83" s="222"/>
      <c r="M83" s="222">
        <f t="shared" si="18"/>
        <v>448</v>
      </c>
      <c r="N83" s="259"/>
      <c r="O83" s="312"/>
      <c r="P83" s="313">
        <v>11</v>
      </c>
      <c r="Q83" s="315"/>
      <c r="T83" s="254"/>
      <c r="U83" s="254"/>
      <c r="V83" s="254"/>
      <c r="W83" s="254"/>
      <c r="X83" s="254"/>
      <c r="Y83" s="254"/>
      <c r="Z83" s="222">
        <f t="shared" si="21"/>
        <v>448</v>
      </c>
    </row>
    <row r="84" spans="1:26" s="255" customFormat="1" ht="15" customHeight="1">
      <c r="A84" s="325" t="s">
        <v>451</v>
      </c>
      <c r="B84" s="320" t="s">
        <v>506</v>
      </c>
      <c r="C84" s="222">
        <v>417</v>
      </c>
      <c r="D84" s="222">
        <f t="shared" si="19"/>
        <v>34.75</v>
      </c>
      <c r="E84" s="221"/>
      <c r="F84" s="222">
        <f t="shared" si="20"/>
        <v>-1</v>
      </c>
      <c r="G84" s="222"/>
      <c r="H84" s="259"/>
      <c r="I84" s="221"/>
      <c r="J84" s="221">
        <v>-1</v>
      </c>
      <c r="K84" s="311" t="e">
        <f>D84+#REF!</f>
        <v>#REF!</v>
      </c>
      <c r="L84" s="222"/>
      <c r="M84" s="222">
        <f t="shared" si="18"/>
        <v>416</v>
      </c>
      <c r="N84" s="259"/>
      <c r="O84" s="312"/>
      <c r="P84" s="313">
        <v>26</v>
      </c>
      <c r="Q84" s="315"/>
      <c r="T84" s="254"/>
      <c r="U84" s="254"/>
      <c r="V84" s="254"/>
      <c r="W84" s="254"/>
      <c r="X84" s="254"/>
      <c r="Y84" s="254"/>
      <c r="Z84" s="222">
        <f t="shared" si="21"/>
        <v>416</v>
      </c>
    </row>
    <row r="85" spans="1:26" s="255" customFormat="1" ht="15" customHeight="1">
      <c r="A85" s="325" t="s">
        <v>451</v>
      </c>
      <c r="B85" s="307" t="s">
        <v>59</v>
      </c>
      <c r="C85" s="222">
        <v>540</v>
      </c>
      <c r="D85" s="222">
        <f t="shared" si="19"/>
        <v>45</v>
      </c>
      <c r="E85" s="221"/>
      <c r="F85" s="222">
        <f t="shared" si="20"/>
        <v>-2</v>
      </c>
      <c r="G85" s="222"/>
      <c r="H85" s="259"/>
      <c r="I85" s="221"/>
      <c r="J85" s="221">
        <v>-2</v>
      </c>
      <c r="K85" s="311" t="e">
        <f>D85+#REF!</f>
        <v>#REF!</v>
      </c>
      <c r="L85" s="222"/>
      <c r="M85" s="222">
        <f t="shared" si="18"/>
        <v>538</v>
      </c>
      <c r="N85" s="259"/>
      <c r="O85" s="312"/>
      <c r="P85" s="313">
        <v>1</v>
      </c>
      <c r="Q85" s="315"/>
      <c r="T85" s="254"/>
      <c r="U85" s="254"/>
      <c r="V85" s="254"/>
      <c r="W85" s="254"/>
      <c r="X85" s="254"/>
      <c r="Y85" s="254"/>
      <c r="Z85" s="222">
        <f t="shared" si="21"/>
        <v>538</v>
      </c>
    </row>
    <row r="86" spans="1:26" s="255" customFormat="1" ht="15" customHeight="1">
      <c r="A86" s="325" t="s">
        <v>451</v>
      </c>
      <c r="B86" s="307" t="s">
        <v>468</v>
      </c>
      <c r="C86" s="222">
        <v>33</v>
      </c>
      <c r="D86" s="222">
        <f t="shared" si="19"/>
        <v>2.75</v>
      </c>
      <c r="E86" s="221"/>
      <c r="F86" s="222">
        <f t="shared" si="20"/>
        <v>0</v>
      </c>
      <c r="G86" s="222"/>
      <c r="H86" s="259"/>
      <c r="I86" s="221"/>
      <c r="J86" s="221">
        <v>0</v>
      </c>
      <c r="K86" s="311" t="e">
        <f>D86+#REF!</f>
        <v>#REF!</v>
      </c>
      <c r="L86" s="222"/>
      <c r="M86" s="222">
        <f t="shared" si="18"/>
        <v>33</v>
      </c>
      <c r="N86" s="259"/>
      <c r="O86" s="312"/>
      <c r="P86" s="313">
        <v>10</v>
      </c>
      <c r="Q86" s="315"/>
      <c r="T86" s="254"/>
      <c r="U86" s="254"/>
      <c r="V86" s="254"/>
      <c r="W86" s="254"/>
      <c r="X86" s="254"/>
      <c r="Y86" s="254"/>
      <c r="Z86" s="222">
        <f t="shared" si="21"/>
        <v>33</v>
      </c>
    </row>
    <row r="87" spans="1:26" s="255" customFormat="1" ht="15" customHeight="1">
      <c r="A87" s="325" t="s">
        <v>451</v>
      </c>
      <c r="B87" s="307" t="s">
        <v>122</v>
      </c>
      <c r="C87" s="222">
        <v>2361</v>
      </c>
      <c r="D87" s="222">
        <f t="shared" si="19"/>
        <v>196.75</v>
      </c>
      <c r="E87" s="221"/>
      <c r="F87" s="222">
        <f t="shared" si="20"/>
        <v>-9</v>
      </c>
      <c r="G87" s="222"/>
      <c r="H87" s="259"/>
      <c r="I87" s="221"/>
      <c r="J87" s="221">
        <v>-9</v>
      </c>
      <c r="K87" s="311" t="e">
        <f>D87+#REF!</f>
        <v>#REF!</v>
      </c>
      <c r="L87" s="222"/>
      <c r="M87" s="222">
        <f t="shared" si="18"/>
        <v>2352</v>
      </c>
      <c r="N87" s="259"/>
      <c r="O87" s="312"/>
      <c r="P87" s="313">
        <v>67</v>
      </c>
      <c r="Q87" s="315"/>
      <c r="T87" s="254"/>
      <c r="U87" s="254"/>
      <c r="V87" s="254"/>
      <c r="W87" s="254"/>
      <c r="X87" s="254"/>
      <c r="Y87" s="254"/>
      <c r="Z87" s="222">
        <f t="shared" si="21"/>
        <v>2352</v>
      </c>
    </row>
    <row r="88" spans="1:26" s="255" customFormat="1" ht="15" customHeight="1">
      <c r="A88" s="325" t="s">
        <v>451</v>
      </c>
      <c r="B88" s="307" t="s">
        <v>123</v>
      </c>
      <c r="C88" s="222">
        <v>2200</v>
      </c>
      <c r="D88" s="222">
        <f t="shared" si="19"/>
        <v>183.33333333333334</v>
      </c>
      <c r="E88" s="221"/>
      <c r="F88" s="222">
        <f t="shared" si="20"/>
        <v>-9</v>
      </c>
      <c r="G88" s="222"/>
      <c r="H88" s="259"/>
      <c r="I88" s="221"/>
      <c r="J88" s="221">
        <v>-9</v>
      </c>
      <c r="K88" s="311" t="e">
        <f>D88+#REF!</f>
        <v>#REF!</v>
      </c>
      <c r="L88" s="222"/>
      <c r="M88" s="222">
        <f t="shared" si="18"/>
        <v>2191</v>
      </c>
      <c r="N88" s="259"/>
      <c r="O88" s="312"/>
      <c r="P88" s="313">
        <v>76</v>
      </c>
      <c r="Q88" s="315"/>
      <c r="T88" s="254"/>
      <c r="U88" s="254"/>
      <c r="V88" s="254"/>
      <c r="W88" s="254"/>
      <c r="X88" s="254"/>
      <c r="Y88" s="254"/>
      <c r="Z88" s="222">
        <f t="shared" si="21"/>
        <v>2191</v>
      </c>
    </row>
    <row r="89" spans="1:26" s="255" customFormat="1" ht="15" customHeight="1">
      <c r="A89" s="325" t="s">
        <v>451</v>
      </c>
      <c r="B89" s="307" t="s">
        <v>348</v>
      </c>
      <c r="C89" s="222">
        <v>2600</v>
      </c>
      <c r="D89" s="222">
        <f t="shared" si="19"/>
        <v>216.66666666666666</v>
      </c>
      <c r="E89" s="221"/>
      <c r="F89" s="222">
        <f t="shared" si="20"/>
        <v>-10</v>
      </c>
      <c r="G89" s="222"/>
      <c r="H89" s="259"/>
      <c r="I89" s="221"/>
      <c r="J89" s="221">
        <v>-10</v>
      </c>
      <c r="K89" s="311" t="e">
        <f>D89+#REF!</f>
        <v>#REF!</v>
      </c>
      <c r="L89" s="222"/>
      <c r="M89" s="222">
        <f t="shared" si="18"/>
        <v>2590</v>
      </c>
      <c r="N89" s="259"/>
      <c r="O89" s="312"/>
      <c r="P89" s="313">
        <v>105</v>
      </c>
      <c r="Q89" s="315"/>
      <c r="T89" s="254"/>
      <c r="U89" s="254"/>
      <c r="V89" s="254"/>
      <c r="W89" s="254"/>
      <c r="X89" s="254"/>
      <c r="Y89" s="254"/>
      <c r="Z89" s="222">
        <f t="shared" si="21"/>
        <v>2590</v>
      </c>
    </row>
    <row r="90" spans="1:26" s="255" customFormat="1" ht="15" customHeight="1">
      <c r="A90" s="325" t="s">
        <v>451</v>
      </c>
      <c r="B90" s="307" t="s">
        <v>469</v>
      </c>
      <c r="C90" s="222">
        <v>929</v>
      </c>
      <c r="D90" s="222">
        <f t="shared" si="19"/>
        <v>77.416666666666671</v>
      </c>
      <c r="E90" s="221"/>
      <c r="F90" s="222">
        <f t="shared" si="20"/>
        <v>-4</v>
      </c>
      <c r="G90" s="222"/>
      <c r="H90" s="259"/>
      <c r="I90" s="221"/>
      <c r="J90" s="221">
        <v>-4</v>
      </c>
      <c r="K90" s="311" t="e">
        <f>D90+#REF!</f>
        <v>#REF!</v>
      </c>
      <c r="L90" s="222"/>
      <c r="M90" s="222">
        <f t="shared" si="18"/>
        <v>925</v>
      </c>
      <c r="N90" s="259"/>
      <c r="O90" s="312"/>
      <c r="P90" s="313">
        <v>57</v>
      </c>
      <c r="Q90" s="315"/>
      <c r="T90" s="254"/>
      <c r="U90" s="254"/>
      <c r="V90" s="254"/>
      <c r="W90" s="254"/>
      <c r="X90" s="254"/>
      <c r="Y90" s="254"/>
      <c r="Z90" s="222">
        <f t="shared" si="21"/>
        <v>925</v>
      </c>
    </row>
    <row r="91" spans="1:26" s="255" customFormat="1" ht="15" customHeight="1">
      <c r="A91" s="325" t="s">
        <v>451</v>
      </c>
      <c r="B91" s="307" t="s">
        <v>63</v>
      </c>
      <c r="C91" s="222">
        <v>2763</v>
      </c>
      <c r="D91" s="222">
        <f t="shared" si="19"/>
        <v>230.25</v>
      </c>
      <c r="E91" s="221"/>
      <c r="F91" s="222">
        <f t="shared" si="20"/>
        <v>-11</v>
      </c>
      <c r="G91" s="222"/>
      <c r="H91" s="259"/>
      <c r="I91" s="221"/>
      <c r="J91" s="221">
        <v>-11</v>
      </c>
      <c r="K91" s="311" t="e">
        <f>D91+#REF!</f>
        <v>#REF!</v>
      </c>
      <c r="L91" s="222"/>
      <c r="M91" s="222">
        <f t="shared" si="18"/>
        <v>2752</v>
      </c>
      <c r="N91" s="259"/>
      <c r="O91" s="312"/>
      <c r="P91" s="313">
        <v>142</v>
      </c>
      <c r="Q91" s="315"/>
      <c r="T91" s="254"/>
      <c r="U91" s="254"/>
      <c r="V91" s="254"/>
      <c r="W91" s="254"/>
      <c r="X91" s="254"/>
      <c r="Y91" s="254"/>
      <c r="Z91" s="222">
        <f t="shared" si="21"/>
        <v>2752</v>
      </c>
    </row>
    <row r="92" spans="1:26" s="255" customFormat="1" ht="15" customHeight="1">
      <c r="A92" s="325" t="s">
        <v>451</v>
      </c>
      <c r="B92" s="307" t="s">
        <v>64</v>
      </c>
      <c r="C92" s="222">
        <v>3247</v>
      </c>
      <c r="D92" s="222">
        <f t="shared" si="19"/>
        <v>270.58333333333331</v>
      </c>
      <c r="E92" s="221"/>
      <c r="F92" s="222">
        <f t="shared" si="20"/>
        <v>-13</v>
      </c>
      <c r="G92" s="222"/>
      <c r="H92" s="259"/>
      <c r="I92" s="221"/>
      <c r="J92" s="221">
        <v>-13</v>
      </c>
      <c r="K92" s="311" t="e">
        <f>D92+#REF!</f>
        <v>#REF!</v>
      </c>
      <c r="L92" s="222"/>
      <c r="M92" s="222">
        <f t="shared" si="18"/>
        <v>3234</v>
      </c>
      <c r="N92" s="259"/>
      <c r="O92" s="312"/>
      <c r="P92" s="313">
        <v>183</v>
      </c>
      <c r="Q92" s="315"/>
      <c r="T92" s="254"/>
      <c r="U92" s="254"/>
      <c r="V92" s="254"/>
      <c r="W92" s="254"/>
      <c r="X92" s="254"/>
      <c r="Y92" s="254"/>
      <c r="Z92" s="222">
        <f t="shared" si="21"/>
        <v>3234</v>
      </c>
    </row>
    <row r="93" spans="1:26" s="255" customFormat="1" ht="15" customHeight="1">
      <c r="A93" s="325" t="s">
        <v>451</v>
      </c>
      <c r="B93" s="307" t="s">
        <v>66</v>
      </c>
      <c r="C93" s="222">
        <v>2339</v>
      </c>
      <c r="D93" s="222">
        <f t="shared" si="19"/>
        <v>194.91666666666666</v>
      </c>
      <c r="E93" s="221"/>
      <c r="F93" s="222">
        <f t="shared" si="20"/>
        <v>-9</v>
      </c>
      <c r="G93" s="222"/>
      <c r="H93" s="259"/>
      <c r="I93" s="221"/>
      <c r="J93" s="221">
        <v>-9</v>
      </c>
      <c r="K93" s="311" t="e">
        <f>D93+#REF!</f>
        <v>#REF!</v>
      </c>
      <c r="L93" s="222"/>
      <c r="M93" s="222">
        <f t="shared" si="18"/>
        <v>2330</v>
      </c>
      <c r="N93" s="259"/>
      <c r="O93" s="312"/>
      <c r="P93" s="313">
        <v>101</v>
      </c>
      <c r="Q93" s="315"/>
      <c r="T93" s="254"/>
      <c r="U93" s="254"/>
      <c r="V93" s="254"/>
      <c r="W93" s="254"/>
      <c r="X93" s="254"/>
      <c r="Y93" s="254"/>
      <c r="Z93" s="222">
        <f t="shared" si="21"/>
        <v>2330</v>
      </c>
    </row>
    <row r="94" spans="1:26" s="255" customFormat="1" ht="15" customHeight="1">
      <c r="A94" s="325" t="s">
        <v>451</v>
      </c>
      <c r="B94" s="307" t="s">
        <v>439</v>
      </c>
      <c r="C94" s="222">
        <v>1200</v>
      </c>
      <c r="D94" s="222">
        <f t="shared" si="19"/>
        <v>100</v>
      </c>
      <c r="E94" s="221"/>
      <c r="F94" s="222">
        <f t="shared" si="20"/>
        <v>-5</v>
      </c>
      <c r="G94" s="222"/>
      <c r="H94" s="259"/>
      <c r="I94" s="221"/>
      <c r="J94" s="221">
        <v>-5</v>
      </c>
      <c r="K94" s="311" t="e">
        <f>D94+#REF!</f>
        <v>#REF!</v>
      </c>
      <c r="L94" s="222"/>
      <c r="M94" s="222">
        <f t="shared" si="18"/>
        <v>1195</v>
      </c>
      <c r="N94" s="259"/>
      <c r="O94" s="312"/>
      <c r="P94" s="313">
        <v>82</v>
      </c>
      <c r="Q94" s="315"/>
      <c r="T94" s="254"/>
      <c r="U94" s="254"/>
      <c r="V94" s="254"/>
      <c r="W94" s="254"/>
      <c r="X94" s="254"/>
      <c r="Y94" s="254"/>
      <c r="Z94" s="222">
        <f t="shared" si="21"/>
        <v>1195</v>
      </c>
    </row>
    <row r="95" spans="1:26" s="255" customFormat="1">
      <c r="A95" s="325" t="s">
        <v>451</v>
      </c>
      <c r="B95" s="307" t="s">
        <v>248</v>
      </c>
      <c r="C95" s="222">
        <v>70</v>
      </c>
      <c r="D95" s="222">
        <f t="shared" si="19"/>
        <v>5.833333333333333</v>
      </c>
      <c r="E95" s="221"/>
      <c r="F95" s="222">
        <f t="shared" si="20"/>
        <v>0</v>
      </c>
      <c r="G95" s="222"/>
      <c r="H95" s="259"/>
      <c r="I95" s="221"/>
      <c r="J95" s="221">
        <v>0</v>
      </c>
      <c r="K95" s="311" t="e">
        <f>D95+#REF!</f>
        <v>#REF!</v>
      </c>
      <c r="L95" s="222"/>
      <c r="M95" s="222">
        <f t="shared" si="18"/>
        <v>70</v>
      </c>
      <c r="N95" s="259"/>
      <c r="O95" s="312"/>
      <c r="P95" s="313">
        <v>2</v>
      </c>
      <c r="Q95" s="315"/>
      <c r="T95" s="254"/>
      <c r="U95" s="254"/>
      <c r="V95" s="254"/>
      <c r="W95" s="254"/>
      <c r="X95" s="254"/>
      <c r="Y95" s="254"/>
      <c r="Z95" s="222">
        <f t="shared" si="21"/>
        <v>70</v>
      </c>
    </row>
    <row r="96" spans="1:26" s="255" customFormat="1" ht="15" customHeight="1">
      <c r="A96" s="325" t="s">
        <v>451</v>
      </c>
      <c r="B96" s="307" t="s">
        <v>470</v>
      </c>
      <c r="C96" s="222">
        <v>1459</v>
      </c>
      <c r="D96" s="222">
        <f t="shared" si="19"/>
        <v>121.58333333333333</v>
      </c>
      <c r="E96" s="221"/>
      <c r="F96" s="222">
        <f t="shared" si="20"/>
        <v>-6</v>
      </c>
      <c r="G96" s="222"/>
      <c r="H96" s="259"/>
      <c r="I96" s="221"/>
      <c r="J96" s="221">
        <v>-6</v>
      </c>
      <c r="K96" s="311" t="e">
        <f>D96+#REF!</f>
        <v>#REF!</v>
      </c>
      <c r="L96" s="222"/>
      <c r="M96" s="222">
        <f t="shared" si="18"/>
        <v>1453</v>
      </c>
      <c r="N96" s="259"/>
      <c r="O96" s="312"/>
      <c r="P96" s="313">
        <v>125</v>
      </c>
      <c r="Q96" s="315"/>
      <c r="T96" s="254"/>
      <c r="U96" s="254"/>
      <c r="V96" s="254"/>
      <c r="W96" s="254"/>
      <c r="X96" s="254"/>
      <c r="Y96" s="254"/>
      <c r="Z96" s="222">
        <f t="shared" si="21"/>
        <v>1453</v>
      </c>
    </row>
    <row r="97" spans="1:26" s="255" customFormat="1" ht="15" customHeight="1">
      <c r="A97" s="325" t="s">
        <v>451</v>
      </c>
      <c r="B97" s="307" t="s">
        <v>471</v>
      </c>
      <c r="C97" s="222">
        <v>710</v>
      </c>
      <c r="D97" s="222">
        <f t="shared" si="19"/>
        <v>59.166666666666664</v>
      </c>
      <c r="E97" s="221"/>
      <c r="F97" s="222">
        <f t="shared" si="20"/>
        <v>0</v>
      </c>
      <c r="G97" s="222"/>
      <c r="H97" s="259"/>
      <c r="I97" s="221"/>
      <c r="J97" s="221"/>
      <c r="K97" s="311" t="e">
        <f>D97+#REF!</f>
        <v>#REF!</v>
      </c>
      <c r="L97" s="222"/>
      <c r="M97" s="222">
        <f t="shared" si="18"/>
        <v>710</v>
      </c>
      <c r="N97" s="259"/>
      <c r="O97" s="312"/>
      <c r="P97" s="313">
        <v>49</v>
      </c>
      <c r="Q97" s="315"/>
      <c r="T97" s="254"/>
      <c r="U97" s="254"/>
      <c r="V97" s="254"/>
      <c r="W97" s="254"/>
      <c r="X97" s="254"/>
      <c r="Y97" s="254"/>
      <c r="Z97" s="222">
        <f t="shared" si="21"/>
        <v>710</v>
      </c>
    </row>
    <row r="98" spans="1:26" s="255" customFormat="1" ht="15" customHeight="1">
      <c r="A98" s="325" t="s">
        <v>451</v>
      </c>
      <c r="B98" s="307" t="s">
        <v>9</v>
      </c>
      <c r="C98" s="222">
        <v>1800</v>
      </c>
      <c r="D98" s="222">
        <f t="shared" si="19"/>
        <v>150</v>
      </c>
      <c r="E98" s="221"/>
      <c r="F98" s="222">
        <f t="shared" si="20"/>
        <v>-7</v>
      </c>
      <c r="G98" s="222"/>
      <c r="H98" s="259"/>
      <c r="I98" s="221"/>
      <c r="J98" s="221">
        <v>-7</v>
      </c>
      <c r="K98" s="311" t="e">
        <f>D98+#REF!</f>
        <v>#REF!</v>
      </c>
      <c r="L98" s="222"/>
      <c r="M98" s="222">
        <f t="shared" si="18"/>
        <v>1793</v>
      </c>
      <c r="N98" s="259"/>
      <c r="O98" s="312"/>
      <c r="P98" s="313">
        <v>304</v>
      </c>
      <c r="Q98" s="315"/>
      <c r="T98" s="254"/>
      <c r="U98" s="254"/>
      <c r="V98" s="254"/>
      <c r="W98" s="254"/>
      <c r="X98" s="254"/>
      <c r="Y98" s="254"/>
      <c r="Z98" s="222">
        <f t="shared" si="21"/>
        <v>1793</v>
      </c>
    </row>
    <row r="99" spans="1:26" s="255" customFormat="1" ht="15" customHeight="1">
      <c r="A99" s="325" t="s">
        <v>451</v>
      </c>
      <c r="B99" s="307" t="s">
        <v>103</v>
      </c>
      <c r="C99" s="222">
        <v>180</v>
      </c>
      <c r="D99" s="222">
        <f t="shared" si="19"/>
        <v>15</v>
      </c>
      <c r="E99" s="221"/>
      <c r="F99" s="222">
        <f t="shared" si="20"/>
        <v>-1</v>
      </c>
      <c r="G99" s="222"/>
      <c r="H99" s="259"/>
      <c r="I99" s="221"/>
      <c r="J99" s="221">
        <v>-1</v>
      </c>
      <c r="K99" s="311" t="e">
        <f>D99+#REF!</f>
        <v>#REF!</v>
      </c>
      <c r="L99" s="222"/>
      <c r="M99" s="222">
        <f t="shared" si="18"/>
        <v>179</v>
      </c>
      <c r="N99" s="259"/>
      <c r="O99" s="312"/>
      <c r="P99" s="313">
        <v>1</v>
      </c>
      <c r="Q99" s="315"/>
      <c r="T99" s="254"/>
      <c r="U99" s="254"/>
      <c r="V99" s="254"/>
      <c r="W99" s="254"/>
      <c r="X99" s="254"/>
      <c r="Y99" s="254"/>
      <c r="Z99" s="222">
        <f t="shared" si="21"/>
        <v>179</v>
      </c>
    </row>
    <row r="100" spans="1:26" s="255" customFormat="1" ht="15" customHeight="1">
      <c r="A100" s="325" t="s">
        <v>451</v>
      </c>
      <c r="B100" s="307" t="s">
        <v>35</v>
      </c>
      <c r="C100" s="222">
        <v>585</v>
      </c>
      <c r="D100" s="222">
        <f t="shared" si="19"/>
        <v>48.75</v>
      </c>
      <c r="E100" s="221"/>
      <c r="F100" s="222">
        <f t="shared" si="20"/>
        <v>-2</v>
      </c>
      <c r="G100" s="222"/>
      <c r="H100" s="259"/>
      <c r="I100" s="221"/>
      <c r="J100" s="221">
        <v>-2</v>
      </c>
      <c r="K100" s="311" t="e">
        <f>D100+#REF!</f>
        <v>#REF!</v>
      </c>
      <c r="L100" s="222"/>
      <c r="M100" s="222">
        <f t="shared" si="18"/>
        <v>583</v>
      </c>
      <c r="N100" s="259"/>
      <c r="O100" s="312"/>
      <c r="P100" s="313">
        <v>15</v>
      </c>
      <c r="Q100" s="328"/>
      <c r="T100" s="254"/>
      <c r="U100" s="254"/>
      <c r="V100" s="254"/>
      <c r="W100" s="254"/>
      <c r="X100" s="254"/>
      <c r="Y100" s="254"/>
      <c r="Z100" s="222">
        <f t="shared" si="21"/>
        <v>583</v>
      </c>
    </row>
    <row r="101" spans="1:26" s="293" customFormat="1" ht="14.25" customHeight="1">
      <c r="A101" s="321" t="s">
        <v>472</v>
      </c>
      <c r="B101" s="322" t="s">
        <v>535</v>
      </c>
      <c r="C101" s="292">
        <f>SUM(C102:C139)</f>
        <v>16323</v>
      </c>
      <c r="D101" s="292">
        <f>SUM(D102:D139)</f>
        <v>1360.25</v>
      </c>
      <c r="E101" s="300">
        <f>SUM(E102:E139)</f>
        <v>0</v>
      </c>
      <c r="F101" s="292">
        <f>F102+F103+F104+F105+F106+F107+F108+F109+F110+F111+F112+F113+F114+F115+F116+F117+F118+F119+F120+F121+F122+F123+F124+F125+F126+F127+F128+F129+F130+F131+F132+F133+F134+F135+F136+F137+F138+F139</f>
        <v>-47</v>
      </c>
      <c r="G101" s="292"/>
      <c r="H101" s="292">
        <f t="shared" ref="H101:Y101" si="22">H102+H103+H104+H105+H106+H107+H108+H109+H110+H111+H112+H113+H114+H115+H116+H117+H118+H119+H120+H121+H122+H123+H124+H125+H126+H127+H128+H129+H130+H131+H132+H133+H134+H135+H136+H137+H138+H139</f>
        <v>0</v>
      </c>
      <c r="I101" s="300">
        <f t="shared" si="22"/>
        <v>0</v>
      </c>
      <c r="J101" s="292">
        <f t="shared" si="22"/>
        <v>-47</v>
      </c>
      <c r="K101" s="300" t="e">
        <f t="shared" si="22"/>
        <v>#REF!</v>
      </c>
      <c r="L101" s="300">
        <f t="shared" si="22"/>
        <v>0</v>
      </c>
      <c r="M101" s="300">
        <f t="shared" si="22"/>
        <v>16276</v>
      </c>
      <c r="N101" s="300">
        <f t="shared" si="22"/>
        <v>0</v>
      </c>
      <c r="O101" s="300">
        <f t="shared" si="22"/>
        <v>0</v>
      </c>
      <c r="P101" s="300">
        <f t="shared" si="22"/>
        <v>560</v>
      </c>
      <c r="Q101" s="300">
        <f t="shared" si="22"/>
        <v>0</v>
      </c>
      <c r="R101" s="300">
        <f t="shared" si="22"/>
        <v>0</v>
      </c>
      <c r="S101" s="300">
        <f t="shared" si="22"/>
        <v>0</v>
      </c>
      <c r="T101" s="300">
        <f t="shared" si="22"/>
        <v>0</v>
      </c>
      <c r="U101" s="300">
        <f t="shared" si="22"/>
        <v>0</v>
      </c>
      <c r="V101" s="300">
        <f t="shared" si="22"/>
        <v>0</v>
      </c>
      <c r="W101" s="300">
        <f t="shared" si="22"/>
        <v>0</v>
      </c>
      <c r="X101" s="300">
        <f t="shared" si="22"/>
        <v>0</v>
      </c>
      <c r="Y101" s="317">
        <f t="shared" si="22"/>
        <v>0</v>
      </c>
      <c r="Z101" s="292">
        <f t="shared" si="21"/>
        <v>16276</v>
      </c>
    </row>
    <row r="102" spans="1:26" s="255" customFormat="1" ht="15" customHeight="1">
      <c r="A102" s="323" t="s">
        <v>472</v>
      </c>
      <c r="B102" s="307" t="s">
        <v>109</v>
      </c>
      <c r="C102" s="222">
        <v>400</v>
      </c>
      <c r="D102" s="222">
        <f>C102/12</f>
        <v>33.333333333333336</v>
      </c>
      <c r="E102" s="221"/>
      <c r="F102" s="222">
        <f>H102+J102</f>
        <v>-1</v>
      </c>
      <c r="G102" s="222"/>
      <c r="H102" s="259"/>
      <c r="I102" s="221"/>
      <c r="J102" s="221">
        <v>-1</v>
      </c>
      <c r="K102" s="311" t="e">
        <f>D102+#REF!</f>
        <v>#REF!</v>
      </c>
      <c r="L102" s="222"/>
      <c r="M102" s="222">
        <f t="shared" ref="M102:M139" si="23">C102+F102</f>
        <v>399</v>
      </c>
      <c r="N102" s="259"/>
      <c r="O102" s="312"/>
      <c r="P102" s="313">
        <v>9</v>
      </c>
      <c r="Q102" s="315"/>
      <c r="T102" s="254"/>
      <c r="U102" s="254"/>
      <c r="V102" s="254"/>
      <c r="W102" s="254"/>
      <c r="X102" s="254"/>
      <c r="Y102" s="254"/>
      <c r="Z102" s="222">
        <f t="shared" si="21"/>
        <v>399</v>
      </c>
    </row>
    <row r="103" spans="1:26" s="255" customFormat="1" ht="15" customHeight="1">
      <c r="A103" s="323" t="s">
        <v>472</v>
      </c>
      <c r="B103" s="307" t="s">
        <v>94</v>
      </c>
      <c r="C103" s="222">
        <v>116</v>
      </c>
      <c r="D103" s="222">
        <f t="shared" ref="D103:D139" si="24">C103/12</f>
        <v>9.6666666666666661</v>
      </c>
      <c r="E103" s="221"/>
      <c r="F103" s="222">
        <f t="shared" ref="F103:F139" si="25">H103+J103</f>
        <v>0</v>
      </c>
      <c r="G103" s="222"/>
      <c r="H103" s="259"/>
      <c r="I103" s="221"/>
      <c r="J103" s="221">
        <v>0</v>
      </c>
      <c r="K103" s="311" t="e">
        <f>D103+#REF!</f>
        <v>#REF!</v>
      </c>
      <c r="L103" s="222"/>
      <c r="M103" s="222">
        <f t="shared" si="23"/>
        <v>116</v>
      </c>
      <c r="N103" s="259"/>
      <c r="O103" s="312"/>
      <c r="P103" s="313">
        <v>5</v>
      </c>
      <c r="Q103" s="315"/>
      <c r="T103" s="254"/>
      <c r="U103" s="254"/>
      <c r="V103" s="254"/>
      <c r="W103" s="254"/>
      <c r="X103" s="254"/>
      <c r="Y103" s="254"/>
      <c r="Z103" s="222">
        <f t="shared" si="21"/>
        <v>116</v>
      </c>
    </row>
    <row r="104" spans="1:26" s="255" customFormat="1" ht="15" customHeight="1">
      <c r="A104" s="323" t="s">
        <v>472</v>
      </c>
      <c r="B104" s="307" t="s">
        <v>352</v>
      </c>
      <c r="C104" s="222">
        <v>242</v>
      </c>
      <c r="D104" s="222">
        <f t="shared" si="24"/>
        <v>20.166666666666668</v>
      </c>
      <c r="E104" s="221"/>
      <c r="F104" s="222">
        <f t="shared" si="25"/>
        <v>-1</v>
      </c>
      <c r="G104" s="222"/>
      <c r="H104" s="259"/>
      <c r="I104" s="221"/>
      <c r="J104" s="221">
        <v>-1</v>
      </c>
      <c r="K104" s="311" t="e">
        <f>D104+#REF!</f>
        <v>#REF!</v>
      </c>
      <c r="L104" s="222"/>
      <c r="M104" s="222">
        <f t="shared" si="23"/>
        <v>241</v>
      </c>
      <c r="N104" s="259"/>
      <c r="O104" s="312"/>
      <c r="P104" s="313">
        <v>9</v>
      </c>
      <c r="Q104" s="315"/>
      <c r="T104" s="254"/>
      <c r="U104" s="254"/>
      <c r="V104" s="254"/>
      <c r="W104" s="254"/>
      <c r="X104" s="254"/>
      <c r="Y104" s="254"/>
      <c r="Z104" s="222">
        <f t="shared" si="21"/>
        <v>241</v>
      </c>
    </row>
    <row r="105" spans="1:26" s="255" customFormat="1" ht="15" customHeight="1">
      <c r="A105" s="323" t="s">
        <v>472</v>
      </c>
      <c r="B105" s="307" t="s">
        <v>90</v>
      </c>
      <c r="C105" s="222">
        <v>90</v>
      </c>
      <c r="D105" s="222">
        <f t="shared" si="24"/>
        <v>7.5</v>
      </c>
      <c r="E105" s="221"/>
      <c r="F105" s="222">
        <f t="shared" si="25"/>
        <v>0</v>
      </c>
      <c r="G105" s="222"/>
      <c r="H105" s="259"/>
      <c r="I105" s="221"/>
      <c r="J105" s="221">
        <v>0</v>
      </c>
      <c r="K105" s="311" t="e">
        <f>D105+#REF!</f>
        <v>#REF!</v>
      </c>
      <c r="L105" s="222"/>
      <c r="M105" s="222">
        <f t="shared" si="23"/>
        <v>90</v>
      </c>
      <c r="N105" s="259"/>
      <c r="O105" s="312"/>
      <c r="P105" s="313">
        <v>13</v>
      </c>
      <c r="Q105" s="315"/>
      <c r="T105" s="254"/>
      <c r="U105" s="254"/>
      <c r="V105" s="254"/>
      <c r="W105" s="254"/>
      <c r="X105" s="254"/>
      <c r="Y105" s="254"/>
      <c r="Z105" s="222">
        <f t="shared" si="21"/>
        <v>90</v>
      </c>
    </row>
    <row r="106" spans="1:26" s="255" customFormat="1" ht="15" customHeight="1">
      <c r="A106" s="323" t="s">
        <v>472</v>
      </c>
      <c r="B106" s="307" t="s">
        <v>43</v>
      </c>
      <c r="C106" s="222">
        <v>500</v>
      </c>
      <c r="D106" s="222">
        <f t="shared" si="24"/>
        <v>41.666666666666664</v>
      </c>
      <c r="E106" s="221"/>
      <c r="F106" s="222">
        <f t="shared" si="25"/>
        <v>-2</v>
      </c>
      <c r="G106" s="222"/>
      <c r="H106" s="259"/>
      <c r="I106" s="221"/>
      <c r="J106" s="221">
        <v>-2</v>
      </c>
      <c r="K106" s="311" t="e">
        <f>D106+#REF!</f>
        <v>#REF!</v>
      </c>
      <c r="L106" s="222"/>
      <c r="M106" s="222">
        <f t="shared" si="23"/>
        <v>498</v>
      </c>
      <c r="N106" s="259"/>
      <c r="O106" s="312"/>
      <c r="P106" s="313">
        <v>4</v>
      </c>
      <c r="Q106" s="315"/>
      <c r="T106" s="254"/>
      <c r="U106" s="254"/>
      <c r="V106" s="254"/>
      <c r="W106" s="254"/>
      <c r="X106" s="254"/>
      <c r="Y106" s="254"/>
      <c r="Z106" s="222">
        <f t="shared" si="21"/>
        <v>498</v>
      </c>
    </row>
    <row r="107" spans="1:26" s="255" customFormat="1" ht="15" customHeight="1">
      <c r="A107" s="323" t="s">
        <v>472</v>
      </c>
      <c r="B107" s="75" t="s">
        <v>177</v>
      </c>
      <c r="C107" s="222">
        <v>110</v>
      </c>
      <c r="D107" s="222">
        <f t="shared" si="24"/>
        <v>9.1666666666666661</v>
      </c>
      <c r="E107" s="221"/>
      <c r="F107" s="222">
        <f t="shared" si="25"/>
        <v>0</v>
      </c>
      <c r="G107" s="222"/>
      <c r="H107" s="259"/>
      <c r="I107" s="221"/>
      <c r="J107" s="221">
        <v>0</v>
      </c>
      <c r="K107" s="311" t="e">
        <f>D107+#REF!</f>
        <v>#REF!</v>
      </c>
      <c r="L107" s="222"/>
      <c r="M107" s="222">
        <f t="shared" si="23"/>
        <v>110</v>
      </c>
      <c r="N107" s="259"/>
      <c r="O107" s="312"/>
      <c r="P107" s="313">
        <v>3</v>
      </c>
      <c r="Q107" s="315"/>
      <c r="T107" s="254"/>
      <c r="U107" s="254"/>
      <c r="V107" s="254"/>
      <c r="W107" s="254"/>
      <c r="X107" s="254"/>
      <c r="Y107" s="254"/>
      <c r="Z107" s="222">
        <f t="shared" si="21"/>
        <v>110</v>
      </c>
    </row>
    <row r="108" spans="1:26" s="255" customFormat="1" ht="15" customHeight="1">
      <c r="A108" s="323" t="s">
        <v>472</v>
      </c>
      <c r="B108" s="307" t="s">
        <v>91</v>
      </c>
      <c r="C108" s="222">
        <v>100</v>
      </c>
      <c r="D108" s="222">
        <f t="shared" si="24"/>
        <v>8.3333333333333339</v>
      </c>
      <c r="E108" s="221"/>
      <c r="F108" s="222">
        <f t="shared" si="25"/>
        <v>0</v>
      </c>
      <c r="G108" s="222"/>
      <c r="H108" s="259"/>
      <c r="I108" s="221"/>
      <c r="J108" s="221">
        <v>0</v>
      </c>
      <c r="K108" s="311" t="e">
        <f>D108+#REF!</f>
        <v>#REF!</v>
      </c>
      <c r="L108" s="222"/>
      <c r="M108" s="222">
        <f t="shared" si="23"/>
        <v>100</v>
      </c>
      <c r="N108" s="259"/>
      <c r="O108" s="312"/>
      <c r="P108" s="313">
        <v>21</v>
      </c>
      <c r="Q108" s="315"/>
      <c r="T108" s="254"/>
      <c r="U108" s="254"/>
      <c r="V108" s="254"/>
      <c r="W108" s="254"/>
      <c r="X108" s="254"/>
      <c r="Y108" s="254"/>
      <c r="Z108" s="222">
        <f t="shared" si="21"/>
        <v>100</v>
      </c>
    </row>
    <row r="109" spans="1:26" s="255" customFormat="1" ht="15" customHeight="1">
      <c r="A109" s="323" t="s">
        <v>472</v>
      </c>
      <c r="B109" s="307" t="s">
        <v>456</v>
      </c>
      <c r="C109" s="222">
        <v>960</v>
      </c>
      <c r="D109" s="222">
        <f t="shared" si="24"/>
        <v>80</v>
      </c>
      <c r="E109" s="221"/>
      <c r="F109" s="222">
        <f t="shared" si="25"/>
        <v>-3</v>
      </c>
      <c r="G109" s="222"/>
      <c r="H109" s="259"/>
      <c r="I109" s="221"/>
      <c r="J109" s="221">
        <v>-3</v>
      </c>
      <c r="K109" s="311" t="e">
        <f>D109+#REF!</f>
        <v>#REF!</v>
      </c>
      <c r="L109" s="222"/>
      <c r="M109" s="222">
        <f t="shared" si="23"/>
        <v>957</v>
      </c>
      <c r="N109" s="259"/>
      <c r="O109" s="312"/>
      <c r="P109" s="313">
        <v>12</v>
      </c>
      <c r="Q109" s="315"/>
      <c r="T109" s="254"/>
      <c r="U109" s="254"/>
      <c r="V109" s="254"/>
      <c r="W109" s="254"/>
      <c r="X109" s="254"/>
      <c r="Y109" s="254"/>
      <c r="Z109" s="222">
        <f t="shared" si="21"/>
        <v>957</v>
      </c>
    </row>
    <row r="110" spans="1:26" s="255" customFormat="1" ht="15" customHeight="1">
      <c r="A110" s="323" t="s">
        <v>472</v>
      </c>
      <c r="B110" s="307" t="s">
        <v>457</v>
      </c>
      <c r="C110" s="222">
        <v>395</v>
      </c>
      <c r="D110" s="222">
        <f t="shared" si="24"/>
        <v>32.916666666666664</v>
      </c>
      <c r="E110" s="221"/>
      <c r="F110" s="222">
        <f t="shared" si="25"/>
        <v>-1</v>
      </c>
      <c r="G110" s="222"/>
      <c r="H110" s="259"/>
      <c r="I110" s="221"/>
      <c r="J110" s="221">
        <v>-1</v>
      </c>
      <c r="K110" s="311" t="e">
        <f>D110+#REF!</f>
        <v>#REF!</v>
      </c>
      <c r="L110" s="222"/>
      <c r="M110" s="222">
        <f t="shared" si="23"/>
        <v>394</v>
      </c>
      <c r="N110" s="259"/>
      <c r="O110" s="312"/>
      <c r="P110" s="313">
        <v>28</v>
      </c>
      <c r="Q110" s="315"/>
      <c r="T110" s="254"/>
      <c r="U110" s="254"/>
      <c r="V110" s="254"/>
      <c r="W110" s="254"/>
      <c r="X110" s="254"/>
      <c r="Y110" s="254"/>
      <c r="Z110" s="222">
        <f t="shared" si="21"/>
        <v>394</v>
      </c>
    </row>
    <row r="111" spans="1:26" s="255" customFormat="1" ht="15" customHeight="1">
      <c r="A111" s="323" t="s">
        <v>472</v>
      </c>
      <c r="B111" s="307" t="s">
        <v>458</v>
      </c>
      <c r="C111" s="222">
        <v>320</v>
      </c>
      <c r="D111" s="222">
        <f t="shared" si="24"/>
        <v>26.666666666666668</v>
      </c>
      <c r="E111" s="221"/>
      <c r="F111" s="222">
        <f t="shared" si="25"/>
        <v>-1</v>
      </c>
      <c r="G111" s="222"/>
      <c r="H111" s="259"/>
      <c r="I111" s="221"/>
      <c r="J111" s="221">
        <v>-1</v>
      </c>
      <c r="K111" s="311" t="e">
        <f>D111+#REF!</f>
        <v>#REF!</v>
      </c>
      <c r="L111" s="222"/>
      <c r="M111" s="222">
        <f t="shared" si="23"/>
        <v>319</v>
      </c>
      <c r="N111" s="259"/>
      <c r="O111" s="312"/>
      <c r="P111" s="313">
        <v>5</v>
      </c>
      <c r="Q111" s="315"/>
      <c r="T111" s="254"/>
      <c r="U111" s="254"/>
      <c r="V111" s="254"/>
      <c r="W111" s="254"/>
      <c r="X111" s="254"/>
      <c r="Y111" s="254"/>
      <c r="Z111" s="222">
        <f t="shared" si="21"/>
        <v>319</v>
      </c>
    </row>
    <row r="112" spans="1:26" s="255" customFormat="1" ht="15" customHeight="1">
      <c r="A112" s="323" t="s">
        <v>472</v>
      </c>
      <c r="B112" s="307" t="s">
        <v>459</v>
      </c>
      <c r="C112" s="222">
        <v>190</v>
      </c>
      <c r="D112" s="222">
        <f t="shared" si="24"/>
        <v>15.833333333333334</v>
      </c>
      <c r="E112" s="221"/>
      <c r="F112" s="222">
        <f t="shared" si="25"/>
        <v>-1</v>
      </c>
      <c r="G112" s="222"/>
      <c r="H112" s="259"/>
      <c r="I112" s="221"/>
      <c r="J112" s="221">
        <v>-1</v>
      </c>
      <c r="K112" s="311" t="e">
        <f>D112+#REF!</f>
        <v>#REF!</v>
      </c>
      <c r="L112" s="222"/>
      <c r="M112" s="222">
        <f t="shared" si="23"/>
        <v>189</v>
      </c>
      <c r="N112" s="259"/>
      <c r="O112" s="312"/>
      <c r="P112" s="313">
        <v>13</v>
      </c>
      <c r="Q112" s="315"/>
      <c r="T112" s="254"/>
      <c r="U112" s="254"/>
      <c r="V112" s="254"/>
      <c r="W112" s="254"/>
      <c r="X112" s="254"/>
      <c r="Y112" s="254"/>
      <c r="Z112" s="222">
        <f t="shared" si="21"/>
        <v>189</v>
      </c>
    </row>
    <row r="113" spans="1:26" s="255" customFormat="1" ht="15" customHeight="1">
      <c r="A113" s="323" t="s">
        <v>472</v>
      </c>
      <c r="B113" s="307" t="s">
        <v>455</v>
      </c>
      <c r="C113" s="222">
        <v>100</v>
      </c>
      <c r="D113" s="222">
        <f t="shared" si="24"/>
        <v>8.3333333333333339</v>
      </c>
      <c r="E113" s="221"/>
      <c r="F113" s="222">
        <f t="shared" si="25"/>
        <v>0</v>
      </c>
      <c r="G113" s="222"/>
      <c r="H113" s="259"/>
      <c r="I113" s="221"/>
      <c r="J113" s="221">
        <v>0</v>
      </c>
      <c r="K113" s="311" t="e">
        <f>D113+#REF!</f>
        <v>#REF!</v>
      </c>
      <c r="L113" s="222"/>
      <c r="M113" s="222">
        <f t="shared" si="23"/>
        <v>100</v>
      </c>
      <c r="N113" s="259"/>
      <c r="O113" s="312"/>
      <c r="P113" s="313"/>
      <c r="Q113" s="315"/>
      <c r="T113" s="254"/>
      <c r="U113" s="254"/>
      <c r="V113" s="254"/>
      <c r="W113" s="254"/>
      <c r="X113" s="254"/>
      <c r="Y113" s="254"/>
      <c r="Z113" s="222">
        <f t="shared" si="21"/>
        <v>100</v>
      </c>
    </row>
    <row r="114" spans="1:26" s="255" customFormat="1" ht="15" customHeight="1">
      <c r="A114" s="323" t="s">
        <v>472</v>
      </c>
      <c r="B114" s="307" t="s">
        <v>443</v>
      </c>
      <c r="C114" s="222">
        <v>476</v>
      </c>
      <c r="D114" s="222">
        <f t="shared" si="24"/>
        <v>39.666666666666664</v>
      </c>
      <c r="E114" s="221"/>
      <c r="F114" s="222">
        <f t="shared" si="25"/>
        <v>-1</v>
      </c>
      <c r="G114" s="222"/>
      <c r="H114" s="259"/>
      <c r="I114" s="221"/>
      <c r="J114" s="221">
        <v>-1</v>
      </c>
      <c r="K114" s="311" t="e">
        <f>D114+#REF!</f>
        <v>#REF!</v>
      </c>
      <c r="L114" s="222"/>
      <c r="M114" s="222">
        <f t="shared" si="23"/>
        <v>475</v>
      </c>
      <c r="N114" s="259"/>
      <c r="O114" s="312"/>
      <c r="P114" s="313">
        <v>18</v>
      </c>
      <c r="Q114" s="315"/>
      <c r="T114" s="254"/>
      <c r="U114" s="254"/>
      <c r="V114" s="254"/>
      <c r="W114" s="254"/>
      <c r="X114" s="254"/>
      <c r="Y114" s="254"/>
      <c r="Z114" s="222">
        <f t="shared" si="21"/>
        <v>475</v>
      </c>
    </row>
    <row r="115" spans="1:26" s="255" customFormat="1" ht="15" customHeight="1">
      <c r="A115" s="323" t="s">
        <v>472</v>
      </c>
      <c r="B115" s="307" t="s">
        <v>449</v>
      </c>
      <c r="C115" s="222">
        <v>130</v>
      </c>
      <c r="D115" s="222">
        <f t="shared" si="24"/>
        <v>10.833333333333334</v>
      </c>
      <c r="E115" s="221"/>
      <c r="F115" s="222">
        <f t="shared" si="25"/>
        <v>0</v>
      </c>
      <c r="G115" s="222"/>
      <c r="H115" s="259"/>
      <c r="I115" s="221"/>
      <c r="J115" s="221">
        <v>0</v>
      </c>
      <c r="K115" s="311" t="e">
        <f>D115+#REF!</f>
        <v>#REF!</v>
      </c>
      <c r="L115" s="222"/>
      <c r="M115" s="222">
        <f t="shared" si="23"/>
        <v>130</v>
      </c>
      <c r="N115" s="259"/>
      <c r="O115" s="312"/>
      <c r="P115" s="313">
        <v>4</v>
      </c>
      <c r="Q115" s="315"/>
      <c r="T115" s="254"/>
      <c r="U115" s="254"/>
      <c r="V115" s="254"/>
      <c r="W115" s="254"/>
      <c r="X115" s="254"/>
      <c r="Y115" s="254"/>
      <c r="Z115" s="222">
        <f t="shared" si="21"/>
        <v>130</v>
      </c>
    </row>
    <row r="116" spans="1:26" s="255" customFormat="1" ht="15" customHeight="1">
      <c r="A116" s="323" t="s">
        <v>472</v>
      </c>
      <c r="B116" s="307" t="s">
        <v>446</v>
      </c>
      <c r="C116" s="222">
        <v>483</v>
      </c>
      <c r="D116" s="222">
        <f t="shared" si="24"/>
        <v>40.25</v>
      </c>
      <c r="E116" s="221"/>
      <c r="F116" s="222">
        <f t="shared" si="25"/>
        <v>-2</v>
      </c>
      <c r="G116" s="222"/>
      <c r="H116" s="259"/>
      <c r="I116" s="221"/>
      <c r="J116" s="221">
        <v>-2</v>
      </c>
      <c r="K116" s="311" t="e">
        <f>D116+#REF!</f>
        <v>#REF!</v>
      </c>
      <c r="L116" s="222"/>
      <c r="M116" s="222">
        <f t="shared" si="23"/>
        <v>481</v>
      </c>
      <c r="N116" s="259"/>
      <c r="O116" s="312"/>
      <c r="P116" s="313">
        <v>10</v>
      </c>
      <c r="Q116" s="315"/>
      <c r="T116" s="254"/>
      <c r="U116" s="254"/>
      <c r="V116" s="254"/>
      <c r="W116" s="254"/>
      <c r="X116" s="254"/>
      <c r="Y116" s="254"/>
      <c r="Z116" s="222">
        <f t="shared" si="21"/>
        <v>481</v>
      </c>
    </row>
    <row r="117" spans="1:26" s="255" customFormat="1" ht="15" customHeight="1">
      <c r="A117" s="323" t="s">
        <v>472</v>
      </c>
      <c r="B117" s="307" t="s">
        <v>15</v>
      </c>
      <c r="C117" s="222">
        <v>600</v>
      </c>
      <c r="D117" s="222">
        <f t="shared" si="24"/>
        <v>50</v>
      </c>
      <c r="E117" s="221"/>
      <c r="F117" s="222">
        <f t="shared" si="25"/>
        <v>-2</v>
      </c>
      <c r="G117" s="222"/>
      <c r="H117" s="259"/>
      <c r="I117" s="221"/>
      <c r="J117" s="221">
        <v>-2</v>
      </c>
      <c r="K117" s="311" t="e">
        <f>D117+#REF!</f>
        <v>#REF!</v>
      </c>
      <c r="L117" s="222"/>
      <c r="M117" s="222">
        <f t="shared" si="23"/>
        <v>598</v>
      </c>
      <c r="N117" s="259"/>
      <c r="O117" s="312"/>
      <c r="P117" s="313">
        <v>11</v>
      </c>
      <c r="Q117" s="315"/>
      <c r="T117" s="254"/>
      <c r="U117" s="254"/>
      <c r="V117" s="254"/>
      <c r="W117" s="254"/>
      <c r="X117" s="254"/>
      <c r="Y117" s="254"/>
      <c r="Z117" s="222">
        <f t="shared" si="21"/>
        <v>598</v>
      </c>
    </row>
    <row r="118" spans="1:26" s="255" customFormat="1" ht="15" customHeight="1">
      <c r="A118" s="323" t="s">
        <v>472</v>
      </c>
      <c r="B118" s="332" t="s">
        <v>196</v>
      </c>
      <c r="C118" s="222">
        <v>642</v>
      </c>
      <c r="D118" s="222">
        <f t="shared" si="24"/>
        <v>53.5</v>
      </c>
      <c r="E118" s="221"/>
      <c r="F118" s="222">
        <f t="shared" si="25"/>
        <v>0</v>
      </c>
      <c r="G118" s="222"/>
      <c r="H118" s="259"/>
      <c r="I118" s="221"/>
      <c r="J118" s="221">
        <v>0</v>
      </c>
      <c r="K118" s="311" t="e">
        <f>D118+#REF!</f>
        <v>#REF!</v>
      </c>
      <c r="L118" s="222"/>
      <c r="M118" s="222">
        <f t="shared" si="23"/>
        <v>642</v>
      </c>
      <c r="N118" s="259"/>
      <c r="O118" s="312"/>
      <c r="P118" s="313"/>
      <c r="Q118" s="315"/>
      <c r="T118" s="254"/>
      <c r="U118" s="254"/>
      <c r="V118" s="254"/>
      <c r="W118" s="254"/>
      <c r="X118" s="254"/>
      <c r="Y118" s="254"/>
      <c r="Z118" s="222">
        <f t="shared" si="21"/>
        <v>642</v>
      </c>
    </row>
    <row r="119" spans="1:26" s="255" customFormat="1" ht="15" customHeight="1">
      <c r="A119" s="323" t="s">
        <v>472</v>
      </c>
      <c r="B119" s="307" t="s">
        <v>444</v>
      </c>
      <c r="C119" s="222">
        <v>1000</v>
      </c>
      <c r="D119" s="222">
        <f t="shared" si="24"/>
        <v>83.333333333333329</v>
      </c>
      <c r="E119" s="221"/>
      <c r="F119" s="222">
        <f t="shared" si="25"/>
        <v>-3</v>
      </c>
      <c r="G119" s="222"/>
      <c r="H119" s="259"/>
      <c r="I119" s="221"/>
      <c r="J119" s="221">
        <v>-3</v>
      </c>
      <c r="K119" s="311" t="e">
        <f>D119+#REF!</f>
        <v>#REF!</v>
      </c>
      <c r="L119" s="222"/>
      <c r="M119" s="222">
        <f t="shared" si="23"/>
        <v>997</v>
      </c>
      <c r="N119" s="259"/>
      <c r="O119" s="312"/>
      <c r="P119" s="313">
        <v>14</v>
      </c>
      <c r="Q119" s="315"/>
      <c r="T119" s="254"/>
      <c r="U119" s="254"/>
      <c r="V119" s="254"/>
      <c r="W119" s="254"/>
      <c r="X119" s="254"/>
      <c r="Y119" s="254"/>
      <c r="Z119" s="222">
        <f t="shared" si="21"/>
        <v>997</v>
      </c>
    </row>
    <row r="120" spans="1:26" s="255" customFormat="1" ht="15" customHeight="1">
      <c r="A120" s="323" t="s">
        <v>472</v>
      </c>
      <c r="B120" s="307" t="s">
        <v>101</v>
      </c>
      <c r="C120" s="222">
        <v>170</v>
      </c>
      <c r="D120" s="222">
        <f t="shared" si="24"/>
        <v>14.166666666666666</v>
      </c>
      <c r="E120" s="221"/>
      <c r="F120" s="222">
        <f t="shared" si="25"/>
        <v>-1</v>
      </c>
      <c r="G120" s="222"/>
      <c r="H120" s="259"/>
      <c r="I120" s="221"/>
      <c r="J120" s="221">
        <v>-1</v>
      </c>
      <c r="K120" s="311" t="e">
        <f>D120+#REF!</f>
        <v>#REF!</v>
      </c>
      <c r="L120" s="222"/>
      <c r="M120" s="222">
        <f t="shared" si="23"/>
        <v>169</v>
      </c>
      <c r="N120" s="259"/>
      <c r="O120" s="312"/>
      <c r="P120" s="313">
        <v>10</v>
      </c>
      <c r="Q120" s="315"/>
      <c r="T120" s="254"/>
      <c r="U120" s="254"/>
      <c r="V120" s="254"/>
      <c r="W120" s="254"/>
      <c r="X120" s="254"/>
      <c r="Y120" s="254"/>
      <c r="Z120" s="222">
        <f t="shared" si="21"/>
        <v>169</v>
      </c>
    </row>
    <row r="121" spans="1:26" s="255" customFormat="1" ht="15" customHeight="1">
      <c r="A121" s="323" t="s">
        <v>472</v>
      </c>
      <c r="B121" s="331" t="s">
        <v>210</v>
      </c>
      <c r="C121" s="222">
        <v>246</v>
      </c>
      <c r="D121" s="222">
        <f t="shared" si="24"/>
        <v>20.5</v>
      </c>
      <c r="E121" s="221"/>
      <c r="F121" s="222">
        <f t="shared" si="25"/>
        <v>-1</v>
      </c>
      <c r="G121" s="222"/>
      <c r="H121" s="259"/>
      <c r="I121" s="221"/>
      <c r="J121" s="221">
        <v>-1</v>
      </c>
      <c r="K121" s="311" t="e">
        <f>D121+#REF!</f>
        <v>#REF!</v>
      </c>
      <c r="L121" s="222"/>
      <c r="M121" s="222">
        <f t="shared" si="23"/>
        <v>245</v>
      </c>
      <c r="N121" s="259"/>
      <c r="O121" s="312"/>
      <c r="P121" s="313">
        <v>21</v>
      </c>
      <c r="Q121" s="315"/>
      <c r="T121" s="254"/>
      <c r="U121" s="254"/>
      <c r="V121" s="254"/>
      <c r="W121" s="254"/>
      <c r="X121" s="254"/>
      <c r="Y121" s="254"/>
      <c r="Z121" s="222">
        <f t="shared" si="21"/>
        <v>245</v>
      </c>
    </row>
    <row r="122" spans="1:26" s="255" customFormat="1" ht="15" customHeight="1">
      <c r="A122" s="323" t="s">
        <v>472</v>
      </c>
      <c r="B122" s="307" t="s">
        <v>465</v>
      </c>
      <c r="C122" s="222">
        <v>390</v>
      </c>
      <c r="D122" s="222">
        <f t="shared" si="24"/>
        <v>32.5</v>
      </c>
      <c r="E122" s="221"/>
      <c r="F122" s="222">
        <f t="shared" si="25"/>
        <v>-1</v>
      </c>
      <c r="G122" s="222"/>
      <c r="H122" s="259"/>
      <c r="I122" s="221"/>
      <c r="J122" s="221">
        <v>-1</v>
      </c>
      <c r="K122" s="311" t="e">
        <f>D122+#REF!</f>
        <v>#REF!</v>
      </c>
      <c r="L122" s="222"/>
      <c r="M122" s="222">
        <f t="shared" si="23"/>
        <v>389</v>
      </c>
      <c r="N122" s="259"/>
      <c r="O122" s="312"/>
      <c r="P122" s="313">
        <v>16</v>
      </c>
      <c r="Q122" s="315"/>
      <c r="T122" s="254"/>
      <c r="U122" s="254"/>
      <c r="V122" s="254"/>
      <c r="W122" s="254"/>
      <c r="X122" s="254"/>
      <c r="Y122" s="254"/>
      <c r="Z122" s="222">
        <f t="shared" si="21"/>
        <v>389</v>
      </c>
    </row>
    <row r="123" spans="1:26" s="255" customFormat="1" ht="15" customHeight="1">
      <c r="A123" s="323" t="s">
        <v>472</v>
      </c>
      <c r="B123" s="331" t="s">
        <v>38</v>
      </c>
      <c r="C123" s="222">
        <v>283</v>
      </c>
      <c r="D123" s="222">
        <f t="shared" si="24"/>
        <v>23.583333333333332</v>
      </c>
      <c r="E123" s="221"/>
      <c r="F123" s="222">
        <f t="shared" si="25"/>
        <v>-1</v>
      </c>
      <c r="G123" s="222"/>
      <c r="H123" s="259"/>
      <c r="I123" s="221"/>
      <c r="J123" s="221">
        <v>-1</v>
      </c>
      <c r="K123" s="311" t="e">
        <f>D123+#REF!</f>
        <v>#REF!</v>
      </c>
      <c r="L123" s="222"/>
      <c r="M123" s="222">
        <f t="shared" si="23"/>
        <v>282</v>
      </c>
      <c r="N123" s="259"/>
      <c r="O123" s="312"/>
      <c r="P123" s="313">
        <v>21</v>
      </c>
      <c r="Q123" s="315"/>
      <c r="T123" s="254"/>
      <c r="U123" s="254"/>
      <c r="V123" s="254"/>
      <c r="W123" s="254"/>
      <c r="X123" s="254"/>
      <c r="Y123" s="254"/>
      <c r="Z123" s="222">
        <f t="shared" si="21"/>
        <v>282</v>
      </c>
    </row>
    <row r="124" spans="1:26" s="255" customFormat="1" ht="15" customHeight="1">
      <c r="A124" s="323" t="s">
        <v>472</v>
      </c>
      <c r="B124" s="331" t="s">
        <v>42</v>
      </c>
      <c r="C124" s="222">
        <v>176</v>
      </c>
      <c r="D124" s="222">
        <f t="shared" si="24"/>
        <v>14.666666666666666</v>
      </c>
      <c r="E124" s="221"/>
      <c r="F124" s="222">
        <f t="shared" si="25"/>
        <v>-1</v>
      </c>
      <c r="G124" s="222"/>
      <c r="H124" s="259"/>
      <c r="I124" s="221"/>
      <c r="J124" s="221">
        <v>-1</v>
      </c>
      <c r="K124" s="311" t="e">
        <f>D124+#REF!</f>
        <v>#REF!</v>
      </c>
      <c r="L124" s="222"/>
      <c r="M124" s="222">
        <f t="shared" si="23"/>
        <v>175</v>
      </c>
      <c r="N124" s="259"/>
      <c r="O124" s="312"/>
      <c r="P124" s="313">
        <v>45</v>
      </c>
      <c r="Q124" s="315"/>
      <c r="T124" s="254"/>
      <c r="U124" s="254"/>
      <c r="V124" s="254"/>
      <c r="W124" s="254"/>
      <c r="X124" s="254"/>
      <c r="Y124" s="254"/>
      <c r="Z124" s="222">
        <f t="shared" si="21"/>
        <v>175</v>
      </c>
    </row>
    <row r="125" spans="1:26" s="255" customFormat="1" ht="15" customHeight="1">
      <c r="A125" s="323" t="s">
        <v>472</v>
      </c>
      <c r="B125" s="307" t="s">
        <v>467</v>
      </c>
      <c r="C125" s="222">
        <v>500</v>
      </c>
      <c r="D125" s="222">
        <f t="shared" si="24"/>
        <v>41.666666666666664</v>
      </c>
      <c r="E125" s="221"/>
      <c r="F125" s="222">
        <f t="shared" si="25"/>
        <v>-2</v>
      </c>
      <c r="G125" s="222"/>
      <c r="H125" s="259"/>
      <c r="I125" s="221"/>
      <c r="J125" s="221">
        <v>-2</v>
      </c>
      <c r="K125" s="311" t="e">
        <f>D125+#REF!</f>
        <v>#REF!</v>
      </c>
      <c r="L125" s="222"/>
      <c r="M125" s="222">
        <f t="shared" si="23"/>
        <v>498</v>
      </c>
      <c r="N125" s="259"/>
      <c r="O125" s="312"/>
      <c r="P125" s="313">
        <v>5</v>
      </c>
      <c r="Q125" s="315"/>
      <c r="T125" s="254"/>
      <c r="U125" s="254"/>
      <c r="V125" s="254"/>
      <c r="W125" s="254"/>
      <c r="X125" s="254"/>
      <c r="Y125" s="254"/>
      <c r="Z125" s="222">
        <f t="shared" si="21"/>
        <v>498</v>
      </c>
    </row>
    <row r="126" spans="1:26" s="255" customFormat="1" ht="15" customHeight="1">
      <c r="A126" s="323" t="s">
        <v>472</v>
      </c>
      <c r="B126" s="320" t="s">
        <v>506</v>
      </c>
      <c r="C126" s="222">
        <v>400</v>
      </c>
      <c r="D126" s="222">
        <f t="shared" si="24"/>
        <v>33.333333333333336</v>
      </c>
      <c r="E126" s="221"/>
      <c r="F126" s="222">
        <f t="shared" si="25"/>
        <v>-1</v>
      </c>
      <c r="G126" s="222"/>
      <c r="H126" s="259"/>
      <c r="I126" s="221"/>
      <c r="J126" s="221">
        <v>-1</v>
      </c>
      <c r="K126" s="311" t="e">
        <f>D126+#REF!</f>
        <v>#REF!</v>
      </c>
      <c r="L126" s="222"/>
      <c r="M126" s="222">
        <f t="shared" si="23"/>
        <v>399</v>
      </c>
      <c r="N126" s="259"/>
      <c r="O126" s="312"/>
      <c r="P126" s="313"/>
      <c r="Q126" s="315"/>
      <c r="T126" s="254"/>
      <c r="U126" s="254"/>
      <c r="V126" s="254"/>
      <c r="W126" s="254"/>
      <c r="X126" s="254"/>
      <c r="Y126" s="254"/>
      <c r="Z126" s="222">
        <f t="shared" si="21"/>
        <v>399</v>
      </c>
    </row>
    <row r="127" spans="1:26" s="255" customFormat="1" ht="15" customHeight="1">
      <c r="A127" s="323" t="s">
        <v>472</v>
      </c>
      <c r="B127" s="307" t="s">
        <v>466</v>
      </c>
      <c r="C127" s="222">
        <v>316</v>
      </c>
      <c r="D127" s="222">
        <f t="shared" si="24"/>
        <v>26.333333333333332</v>
      </c>
      <c r="E127" s="221"/>
      <c r="F127" s="222">
        <f t="shared" si="25"/>
        <v>-1</v>
      </c>
      <c r="G127" s="222"/>
      <c r="H127" s="259"/>
      <c r="I127" s="221"/>
      <c r="J127" s="221">
        <v>-1</v>
      </c>
      <c r="K127" s="311" t="e">
        <f>D127+#REF!</f>
        <v>#REF!</v>
      </c>
      <c r="L127" s="222"/>
      <c r="M127" s="222">
        <f t="shared" si="23"/>
        <v>315</v>
      </c>
      <c r="N127" s="259"/>
      <c r="O127" s="312"/>
      <c r="P127" s="313"/>
      <c r="Q127" s="315"/>
      <c r="T127" s="254"/>
      <c r="U127" s="254"/>
      <c r="V127" s="254"/>
      <c r="W127" s="254"/>
      <c r="X127" s="254"/>
      <c r="Y127" s="254"/>
      <c r="Z127" s="222">
        <f t="shared" si="21"/>
        <v>315</v>
      </c>
    </row>
    <row r="128" spans="1:26" s="255" customFormat="1" ht="14.25" customHeight="1">
      <c r="A128" s="323" t="s">
        <v>472</v>
      </c>
      <c r="B128" s="307" t="s">
        <v>100</v>
      </c>
      <c r="C128" s="222">
        <v>102</v>
      </c>
      <c r="D128" s="222">
        <f t="shared" si="24"/>
        <v>8.5</v>
      </c>
      <c r="E128" s="221"/>
      <c r="F128" s="222">
        <f t="shared" si="25"/>
        <v>0</v>
      </c>
      <c r="G128" s="222"/>
      <c r="H128" s="259"/>
      <c r="I128" s="221"/>
      <c r="J128" s="221">
        <v>0</v>
      </c>
      <c r="K128" s="311" t="e">
        <f>D128+#REF!</f>
        <v>#REF!</v>
      </c>
      <c r="L128" s="222"/>
      <c r="M128" s="222">
        <f t="shared" si="23"/>
        <v>102</v>
      </c>
      <c r="N128" s="259"/>
      <c r="O128" s="312"/>
      <c r="P128" s="313">
        <v>4</v>
      </c>
      <c r="Q128" s="315"/>
      <c r="T128" s="254"/>
      <c r="U128" s="254"/>
      <c r="V128" s="254"/>
      <c r="W128" s="254"/>
      <c r="X128" s="254"/>
      <c r="Y128" s="254"/>
      <c r="Z128" s="222">
        <f t="shared" si="21"/>
        <v>102</v>
      </c>
    </row>
    <row r="129" spans="1:26" s="255" customFormat="1" ht="15" customHeight="1">
      <c r="A129" s="323" t="s">
        <v>472</v>
      </c>
      <c r="B129" s="307" t="s">
        <v>59</v>
      </c>
      <c r="C129" s="222">
        <v>281</v>
      </c>
      <c r="D129" s="222">
        <f t="shared" si="24"/>
        <v>23.416666666666668</v>
      </c>
      <c r="E129" s="221"/>
      <c r="F129" s="222">
        <f t="shared" si="25"/>
        <v>-1</v>
      </c>
      <c r="G129" s="222"/>
      <c r="H129" s="259"/>
      <c r="I129" s="221"/>
      <c r="J129" s="221">
        <v>-1</v>
      </c>
      <c r="K129" s="311" t="e">
        <f>D129+#REF!</f>
        <v>#REF!</v>
      </c>
      <c r="L129" s="222"/>
      <c r="M129" s="222">
        <f t="shared" si="23"/>
        <v>280</v>
      </c>
      <c r="N129" s="259"/>
      <c r="O129" s="312"/>
      <c r="P129" s="313">
        <v>16</v>
      </c>
      <c r="Q129" s="315"/>
      <c r="T129" s="254"/>
      <c r="U129" s="254"/>
      <c r="V129" s="254"/>
      <c r="W129" s="254"/>
      <c r="X129" s="254"/>
      <c r="Y129" s="254"/>
      <c r="Z129" s="222">
        <f t="shared" si="21"/>
        <v>280</v>
      </c>
    </row>
    <row r="130" spans="1:26" s="255" customFormat="1" ht="15" customHeight="1">
      <c r="A130" s="323" t="s">
        <v>472</v>
      </c>
      <c r="B130" s="307" t="s">
        <v>122</v>
      </c>
      <c r="C130" s="222">
        <v>888</v>
      </c>
      <c r="D130" s="222">
        <f t="shared" si="24"/>
        <v>74</v>
      </c>
      <c r="E130" s="221"/>
      <c r="F130" s="222">
        <f t="shared" si="25"/>
        <v>-3</v>
      </c>
      <c r="G130" s="222"/>
      <c r="H130" s="259"/>
      <c r="I130" s="221"/>
      <c r="J130" s="221">
        <v>-3</v>
      </c>
      <c r="K130" s="311" t="e">
        <f>D130+#REF!</f>
        <v>#REF!</v>
      </c>
      <c r="L130" s="222"/>
      <c r="M130" s="222">
        <f t="shared" si="23"/>
        <v>885</v>
      </c>
      <c r="N130" s="259"/>
      <c r="O130" s="312"/>
      <c r="P130" s="313">
        <v>23</v>
      </c>
      <c r="Q130" s="315"/>
      <c r="T130" s="254"/>
      <c r="U130" s="254"/>
      <c r="V130" s="254"/>
      <c r="W130" s="254"/>
      <c r="X130" s="254"/>
      <c r="Y130" s="254"/>
      <c r="Z130" s="222">
        <f t="shared" si="21"/>
        <v>885</v>
      </c>
    </row>
    <row r="131" spans="1:26" s="255" customFormat="1" ht="15" customHeight="1">
      <c r="A131" s="325" t="s">
        <v>472</v>
      </c>
      <c r="B131" s="307" t="s">
        <v>123</v>
      </c>
      <c r="C131" s="222">
        <v>1150</v>
      </c>
      <c r="D131" s="222">
        <f t="shared" si="24"/>
        <v>95.833333333333329</v>
      </c>
      <c r="E131" s="221"/>
      <c r="F131" s="222">
        <f t="shared" si="25"/>
        <v>-4</v>
      </c>
      <c r="G131" s="222"/>
      <c r="H131" s="259"/>
      <c r="I131" s="221"/>
      <c r="J131" s="221">
        <v>-4</v>
      </c>
      <c r="K131" s="311" t="e">
        <f>D131+#REF!</f>
        <v>#REF!</v>
      </c>
      <c r="L131" s="222"/>
      <c r="M131" s="222">
        <f t="shared" si="23"/>
        <v>1146</v>
      </c>
      <c r="N131" s="259"/>
      <c r="O131" s="312"/>
      <c r="P131" s="313">
        <v>33</v>
      </c>
      <c r="Q131" s="315"/>
      <c r="T131" s="254"/>
      <c r="U131" s="254"/>
      <c r="V131" s="254"/>
      <c r="W131" s="254"/>
      <c r="X131" s="254"/>
      <c r="Y131" s="254"/>
      <c r="Z131" s="222">
        <f t="shared" si="21"/>
        <v>1146</v>
      </c>
    </row>
    <row r="132" spans="1:26" s="255" customFormat="1" ht="15" customHeight="1">
      <c r="A132" s="323" t="s">
        <v>472</v>
      </c>
      <c r="B132" s="307" t="s">
        <v>348</v>
      </c>
      <c r="C132" s="222">
        <v>780</v>
      </c>
      <c r="D132" s="222">
        <f t="shared" si="24"/>
        <v>65</v>
      </c>
      <c r="E132" s="221"/>
      <c r="F132" s="222">
        <f t="shared" si="25"/>
        <v>-2</v>
      </c>
      <c r="G132" s="222"/>
      <c r="H132" s="259"/>
      <c r="I132" s="221"/>
      <c r="J132" s="221">
        <v>-2</v>
      </c>
      <c r="K132" s="311" t="e">
        <f>D132+#REF!</f>
        <v>#REF!</v>
      </c>
      <c r="L132" s="222"/>
      <c r="M132" s="222">
        <f t="shared" si="23"/>
        <v>778</v>
      </c>
      <c r="N132" s="259"/>
      <c r="O132" s="312"/>
      <c r="P132" s="313">
        <v>1</v>
      </c>
      <c r="Q132" s="315"/>
      <c r="T132" s="254"/>
      <c r="U132" s="254"/>
      <c r="V132" s="254"/>
      <c r="W132" s="254"/>
      <c r="X132" s="254"/>
      <c r="Y132" s="254"/>
      <c r="Z132" s="222">
        <f t="shared" si="21"/>
        <v>778</v>
      </c>
    </row>
    <row r="133" spans="1:26" s="255" customFormat="1" ht="15" customHeight="1">
      <c r="A133" s="323" t="s">
        <v>472</v>
      </c>
      <c r="B133" s="307" t="s">
        <v>63</v>
      </c>
      <c r="C133" s="222">
        <v>710</v>
      </c>
      <c r="D133" s="222">
        <f t="shared" si="24"/>
        <v>59.166666666666664</v>
      </c>
      <c r="E133" s="221"/>
      <c r="F133" s="222">
        <f t="shared" si="25"/>
        <v>-2</v>
      </c>
      <c r="G133" s="222"/>
      <c r="H133" s="259"/>
      <c r="I133" s="221"/>
      <c r="J133" s="221">
        <v>-2</v>
      </c>
      <c r="K133" s="311" t="e">
        <f>D133+#REF!</f>
        <v>#REF!</v>
      </c>
      <c r="L133" s="222"/>
      <c r="M133" s="222">
        <f t="shared" si="23"/>
        <v>708</v>
      </c>
      <c r="N133" s="259"/>
      <c r="O133" s="312"/>
      <c r="P133" s="313">
        <v>24</v>
      </c>
      <c r="Q133" s="315"/>
      <c r="T133" s="254"/>
      <c r="U133" s="254"/>
      <c r="V133" s="254"/>
      <c r="W133" s="254"/>
      <c r="X133" s="254"/>
      <c r="Y133" s="254"/>
      <c r="Z133" s="222">
        <f t="shared" si="21"/>
        <v>708</v>
      </c>
    </row>
    <row r="134" spans="1:26" s="255" customFormat="1" ht="15" customHeight="1">
      <c r="A134" s="323" t="s">
        <v>472</v>
      </c>
      <c r="B134" s="307" t="s">
        <v>64</v>
      </c>
      <c r="C134" s="222">
        <v>639</v>
      </c>
      <c r="D134" s="222">
        <f t="shared" si="24"/>
        <v>53.25</v>
      </c>
      <c r="E134" s="221"/>
      <c r="F134" s="222">
        <f t="shared" si="25"/>
        <v>-2</v>
      </c>
      <c r="G134" s="222"/>
      <c r="H134" s="259"/>
      <c r="I134" s="221"/>
      <c r="J134" s="221">
        <v>-2</v>
      </c>
      <c r="K134" s="311" t="e">
        <f>D134+#REF!</f>
        <v>#REF!</v>
      </c>
      <c r="L134" s="222"/>
      <c r="M134" s="222">
        <f t="shared" si="23"/>
        <v>637</v>
      </c>
      <c r="N134" s="259"/>
      <c r="O134" s="312"/>
      <c r="P134" s="313">
        <v>24</v>
      </c>
      <c r="Q134" s="315"/>
      <c r="T134" s="254"/>
      <c r="U134" s="254"/>
      <c r="V134" s="254"/>
      <c r="W134" s="254"/>
      <c r="X134" s="254"/>
      <c r="Y134" s="254"/>
      <c r="Z134" s="222">
        <f t="shared" si="21"/>
        <v>637</v>
      </c>
    </row>
    <row r="135" spans="1:26" s="255" customFormat="1" ht="15" customHeight="1">
      <c r="A135" s="323" t="s">
        <v>472</v>
      </c>
      <c r="B135" s="307" t="s">
        <v>66</v>
      </c>
      <c r="C135" s="222">
        <v>858</v>
      </c>
      <c r="D135" s="222">
        <f t="shared" si="24"/>
        <v>71.5</v>
      </c>
      <c r="E135" s="221"/>
      <c r="F135" s="222">
        <f t="shared" si="25"/>
        <v>-3</v>
      </c>
      <c r="G135" s="222"/>
      <c r="H135" s="259"/>
      <c r="I135" s="221"/>
      <c r="J135" s="221">
        <v>-3</v>
      </c>
      <c r="K135" s="311" t="e">
        <f>D135+#REF!</f>
        <v>#REF!</v>
      </c>
      <c r="L135" s="222"/>
      <c r="M135" s="222">
        <f t="shared" si="23"/>
        <v>855</v>
      </c>
      <c r="N135" s="259"/>
      <c r="O135" s="312"/>
      <c r="P135" s="313">
        <v>6</v>
      </c>
      <c r="Q135" s="315"/>
      <c r="T135" s="254"/>
      <c r="U135" s="254"/>
      <c r="V135" s="254"/>
      <c r="W135" s="254"/>
      <c r="X135" s="254"/>
      <c r="Y135" s="254"/>
      <c r="Z135" s="222">
        <f t="shared" si="21"/>
        <v>855</v>
      </c>
    </row>
    <row r="136" spans="1:26" s="255" customFormat="1" ht="15" customHeight="1">
      <c r="A136" s="323" t="s">
        <v>472</v>
      </c>
      <c r="B136" s="307" t="s">
        <v>439</v>
      </c>
      <c r="C136" s="222">
        <v>480</v>
      </c>
      <c r="D136" s="222">
        <f t="shared" si="24"/>
        <v>40</v>
      </c>
      <c r="E136" s="221"/>
      <c r="F136" s="222">
        <f t="shared" si="25"/>
        <v>-1</v>
      </c>
      <c r="G136" s="222"/>
      <c r="H136" s="259"/>
      <c r="I136" s="221"/>
      <c r="J136" s="221">
        <v>-1</v>
      </c>
      <c r="K136" s="311" t="e">
        <f>D136+#REF!</f>
        <v>#REF!</v>
      </c>
      <c r="L136" s="222"/>
      <c r="M136" s="222">
        <f t="shared" si="23"/>
        <v>479</v>
      </c>
      <c r="N136" s="259"/>
      <c r="O136" s="312"/>
      <c r="P136" s="313">
        <v>97</v>
      </c>
      <c r="Q136" s="315"/>
      <c r="T136" s="254"/>
      <c r="U136" s="254"/>
      <c r="V136" s="254"/>
      <c r="W136" s="254"/>
      <c r="X136" s="254"/>
      <c r="Y136" s="254"/>
      <c r="Z136" s="222">
        <f t="shared" ref="Z136:Z199" si="26">C136+F136</f>
        <v>479</v>
      </c>
    </row>
    <row r="137" spans="1:26" s="255" customFormat="1" ht="15" customHeight="1">
      <c r="A137" s="323" t="s">
        <v>472</v>
      </c>
      <c r="B137" s="307" t="s">
        <v>9</v>
      </c>
      <c r="C137" s="222">
        <v>300</v>
      </c>
      <c r="D137" s="222">
        <f t="shared" si="24"/>
        <v>25</v>
      </c>
      <c r="E137" s="221"/>
      <c r="F137" s="222">
        <f t="shared" si="25"/>
        <v>-1</v>
      </c>
      <c r="G137" s="222"/>
      <c r="H137" s="259"/>
      <c r="I137" s="221"/>
      <c r="J137" s="221">
        <v>-1</v>
      </c>
      <c r="K137" s="311" t="e">
        <f>D137+#REF!</f>
        <v>#REF!</v>
      </c>
      <c r="L137" s="222"/>
      <c r="M137" s="222">
        <f t="shared" si="23"/>
        <v>299</v>
      </c>
      <c r="N137" s="259"/>
      <c r="O137" s="312"/>
      <c r="P137" s="313">
        <v>22</v>
      </c>
      <c r="Q137" s="315"/>
      <c r="T137" s="254"/>
      <c r="U137" s="254"/>
      <c r="V137" s="254"/>
      <c r="W137" s="254"/>
      <c r="X137" s="254"/>
      <c r="Y137" s="254"/>
      <c r="Z137" s="222">
        <f t="shared" si="26"/>
        <v>299</v>
      </c>
    </row>
    <row r="138" spans="1:26" s="255" customFormat="1" ht="15" customHeight="1">
      <c r="A138" s="323" t="s">
        <v>472</v>
      </c>
      <c r="B138" s="75" t="s">
        <v>13</v>
      </c>
      <c r="C138" s="222">
        <v>410</v>
      </c>
      <c r="D138" s="222">
        <f t="shared" si="24"/>
        <v>34.166666666666664</v>
      </c>
      <c r="E138" s="221"/>
      <c r="F138" s="222">
        <f t="shared" si="25"/>
        <v>0</v>
      </c>
      <c r="G138" s="222"/>
      <c r="H138" s="259"/>
      <c r="I138" s="221"/>
      <c r="J138" s="221">
        <v>0</v>
      </c>
      <c r="K138" s="311" t="e">
        <f>D138+#REF!</f>
        <v>#REF!</v>
      </c>
      <c r="L138" s="222"/>
      <c r="M138" s="222">
        <f t="shared" si="23"/>
        <v>410</v>
      </c>
      <c r="N138" s="259"/>
      <c r="O138" s="312"/>
      <c r="P138" s="313"/>
      <c r="Q138" s="315"/>
      <c r="T138" s="254"/>
      <c r="U138" s="254"/>
      <c r="V138" s="254"/>
      <c r="W138" s="254"/>
      <c r="X138" s="254"/>
      <c r="Y138" s="254"/>
      <c r="Z138" s="222">
        <f t="shared" si="26"/>
        <v>410</v>
      </c>
    </row>
    <row r="139" spans="1:26" s="255" customFormat="1" ht="15" customHeight="1">
      <c r="A139" s="323" t="s">
        <v>472</v>
      </c>
      <c r="B139" s="307" t="s">
        <v>35</v>
      </c>
      <c r="C139" s="222">
        <v>390</v>
      </c>
      <c r="D139" s="222">
        <f t="shared" si="24"/>
        <v>32.5</v>
      </c>
      <c r="E139" s="221"/>
      <c r="F139" s="222">
        <f t="shared" si="25"/>
        <v>-1</v>
      </c>
      <c r="G139" s="222"/>
      <c r="H139" s="259"/>
      <c r="I139" s="221"/>
      <c r="J139" s="221">
        <v>-1</v>
      </c>
      <c r="K139" s="311" t="e">
        <f>D139+#REF!</f>
        <v>#REF!</v>
      </c>
      <c r="L139" s="222"/>
      <c r="M139" s="222">
        <f t="shared" si="23"/>
        <v>389</v>
      </c>
      <c r="N139" s="259"/>
      <c r="O139" s="312"/>
      <c r="P139" s="313">
        <v>13</v>
      </c>
      <c r="Q139" s="328"/>
      <c r="T139" s="254"/>
      <c r="U139" s="254"/>
      <c r="V139" s="254"/>
      <c r="W139" s="254"/>
      <c r="X139" s="254"/>
      <c r="Y139" s="254"/>
      <c r="Z139" s="222">
        <f t="shared" si="26"/>
        <v>389</v>
      </c>
    </row>
    <row r="140" spans="1:26" s="293" customFormat="1" ht="14.25" customHeight="1">
      <c r="A140" s="297" t="s">
        <v>536</v>
      </c>
      <c r="B140" s="322" t="s">
        <v>537</v>
      </c>
      <c r="C140" s="292">
        <f>C141+C142+C143+C144+C145</f>
        <v>3314</v>
      </c>
      <c r="D140" s="292">
        <f t="shared" ref="D140:F140" si="27">D141+D142+D143+D144+D145</f>
        <v>276.16666666666669</v>
      </c>
      <c r="E140" s="300">
        <f t="shared" si="27"/>
        <v>0</v>
      </c>
      <c r="F140" s="292">
        <f t="shared" si="27"/>
        <v>-28</v>
      </c>
      <c r="G140" s="292"/>
      <c r="H140" s="333"/>
      <c r="I140" s="300"/>
      <c r="J140" s="292">
        <f>J141+J142+J143+J144+J145</f>
        <v>-28</v>
      </c>
      <c r="K140" s="300"/>
      <c r="L140" s="300">
        <f>C140*Q140/12*-1</f>
        <v>-27.84038403840384</v>
      </c>
      <c r="M140" s="300">
        <f>M141+M142+M143+M144</f>
        <v>2889</v>
      </c>
      <c r="N140" s="301"/>
      <c r="O140" s="302">
        <v>3333</v>
      </c>
      <c r="P140" s="302">
        <f>P141+P142+P143+P144</f>
        <v>336</v>
      </c>
      <c r="Q140" s="303">
        <f>P140/O140</f>
        <v>0.10081008100810081</v>
      </c>
      <c r="R140" s="304"/>
      <c r="S140" s="304"/>
      <c r="T140" s="305"/>
      <c r="U140" s="305"/>
      <c r="V140" s="305"/>
      <c r="W140" s="305"/>
      <c r="X140" s="305"/>
      <c r="Y140" s="305"/>
      <c r="Z140" s="292">
        <f t="shared" si="26"/>
        <v>3286</v>
      </c>
    </row>
    <row r="141" spans="1:26" s="255" customFormat="1" ht="15" customHeight="1">
      <c r="A141" s="320" t="s">
        <v>473</v>
      </c>
      <c r="B141" s="324" t="s">
        <v>164</v>
      </c>
      <c r="C141" s="222">
        <v>444</v>
      </c>
      <c r="D141" s="222">
        <f>C141/12</f>
        <v>37</v>
      </c>
      <c r="E141" s="221"/>
      <c r="F141" s="222">
        <f>H141+J141</f>
        <v>-4</v>
      </c>
      <c r="G141" s="222"/>
      <c r="H141" s="259"/>
      <c r="I141" s="221"/>
      <c r="J141" s="221">
        <v>-4</v>
      </c>
      <c r="K141" s="311"/>
      <c r="L141" s="222"/>
      <c r="M141" s="222">
        <f>C141+F141</f>
        <v>440</v>
      </c>
      <c r="N141" s="259"/>
      <c r="O141" s="312"/>
      <c r="P141" s="313">
        <v>46</v>
      </c>
      <c r="Q141" s="314"/>
      <c r="T141" s="254"/>
      <c r="U141" s="254"/>
      <c r="V141" s="254"/>
      <c r="W141" s="254"/>
      <c r="X141" s="254"/>
      <c r="Y141" s="254"/>
      <c r="Z141" s="222">
        <f t="shared" si="26"/>
        <v>440</v>
      </c>
    </row>
    <row r="142" spans="1:26" s="255" customFormat="1" ht="15" customHeight="1">
      <c r="A142" s="320" t="s">
        <v>473</v>
      </c>
      <c r="B142" s="331" t="s">
        <v>38</v>
      </c>
      <c r="C142" s="222">
        <v>130</v>
      </c>
      <c r="D142" s="222">
        <f t="shared" ref="D142:D145" si="28">C142/12</f>
        <v>10.833333333333334</v>
      </c>
      <c r="E142" s="221"/>
      <c r="F142" s="222">
        <f t="shared" ref="F142:F145" si="29">H142+J142</f>
        <v>-1</v>
      </c>
      <c r="G142" s="222"/>
      <c r="H142" s="259"/>
      <c r="I142" s="221"/>
      <c r="J142" s="221">
        <v>-1</v>
      </c>
      <c r="K142" s="311"/>
      <c r="L142" s="222"/>
      <c r="M142" s="222">
        <f>C142+F142</f>
        <v>129</v>
      </c>
      <c r="N142" s="259"/>
      <c r="O142" s="312"/>
      <c r="P142" s="313">
        <v>13</v>
      </c>
      <c r="Q142" s="315"/>
      <c r="T142" s="254"/>
      <c r="U142" s="254"/>
      <c r="V142" s="254"/>
      <c r="W142" s="254"/>
      <c r="X142" s="254"/>
      <c r="Y142" s="254"/>
      <c r="Z142" s="222">
        <f t="shared" si="26"/>
        <v>129</v>
      </c>
    </row>
    <row r="143" spans="1:26" s="255" customFormat="1" ht="15" customHeight="1">
      <c r="A143" s="320" t="s">
        <v>473</v>
      </c>
      <c r="B143" s="324" t="s">
        <v>474</v>
      </c>
      <c r="C143" s="222">
        <v>1115</v>
      </c>
      <c r="D143" s="222">
        <f t="shared" si="28"/>
        <v>92.916666666666671</v>
      </c>
      <c r="E143" s="221"/>
      <c r="F143" s="222">
        <f t="shared" si="29"/>
        <v>-9</v>
      </c>
      <c r="G143" s="222"/>
      <c r="H143" s="259"/>
      <c r="I143" s="221"/>
      <c r="J143" s="221">
        <v>-9</v>
      </c>
      <c r="K143" s="311"/>
      <c r="L143" s="222"/>
      <c r="M143" s="222">
        <f>C143+F143</f>
        <v>1106</v>
      </c>
      <c r="N143" s="259"/>
      <c r="O143" s="312"/>
      <c r="P143" s="313">
        <v>121</v>
      </c>
      <c r="Q143" s="315"/>
      <c r="T143" s="254"/>
      <c r="U143" s="254"/>
      <c r="V143" s="254"/>
      <c r="W143" s="254"/>
      <c r="X143" s="254"/>
      <c r="Y143" s="254"/>
      <c r="Z143" s="222">
        <f t="shared" si="26"/>
        <v>1106</v>
      </c>
    </row>
    <row r="144" spans="1:26" s="255" customFormat="1" ht="15" customHeight="1">
      <c r="A144" s="320" t="s">
        <v>473</v>
      </c>
      <c r="B144" s="324" t="s">
        <v>165</v>
      </c>
      <c r="C144" s="222">
        <v>1224</v>
      </c>
      <c r="D144" s="222">
        <f t="shared" si="28"/>
        <v>102</v>
      </c>
      <c r="E144" s="221"/>
      <c r="F144" s="222">
        <f t="shared" si="29"/>
        <v>-10</v>
      </c>
      <c r="G144" s="222"/>
      <c r="H144" s="259"/>
      <c r="I144" s="221"/>
      <c r="J144" s="221">
        <v>-10</v>
      </c>
      <c r="K144" s="311"/>
      <c r="L144" s="222"/>
      <c r="M144" s="222">
        <f>C144+F144</f>
        <v>1214</v>
      </c>
      <c r="N144" s="259"/>
      <c r="O144" s="312"/>
      <c r="P144" s="313">
        <v>156</v>
      </c>
      <c r="Q144" s="315"/>
      <c r="T144" s="254"/>
      <c r="U144" s="254"/>
      <c r="V144" s="254"/>
      <c r="W144" s="254"/>
      <c r="X144" s="254"/>
      <c r="Y144" s="254"/>
      <c r="Z144" s="222">
        <f t="shared" si="26"/>
        <v>1214</v>
      </c>
    </row>
    <row r="145" spans="1:26" s="255" customFormat="1" ht="15" customHeight="1">
      <c r="A145" s="320" t="s">
        <v>473</v>
      </c>
      <c r="B145" s="307" t="s">
        <v>469</v>
      </c>
      <c r="C145" s="222">
        <v>401</v>
      </c>
      <c r="D145" s="222">
        <f t="shared" si="28"/>
        <v>33.416666666666664</v>
      </c>
      <c r="E145" s="221"/>
      <c r="F145" s="222">
        <f t="shared" si="29"/>
        <v>-4</v>
      </c>
      <c r="G145" s="222"/>
      <c r="H145" s="259"/>
      <c r="I145" s="221"/>
      <c r="J145" s="221">
        <v>-4</v>
      </c>
      <c r="K145" s="311"/>
      <c r="L145" s="222"/>
      <c r="M145" s="222">
        <f>C145+F145</f>
        <v>397</v>
      </c>
      <c r="N145" s="259"/>
      <c r="O145" s="312"/>
      <c r="P145" s="313"/>
      <c r="T145" s="254"/>
      <c r="U145" s="254"/>
      <c r="V145" s="254"/>
      <c r="W145" s="254"/>
      <c r="X145" s="254"/>
      <c r="Y145" s="254"/>
      <c r="Z145" s="222">
        <f t="shared" si="26"/>
        <v>397</v>
      </c>
    </row>
    <row r="146" spans="1:26" s="293" customFormat="1" ht="14.25" customHeight="1">
      <c r="A146" s="297" t="s">
        <v>538</v>
      </c>
      <c r="B146" s="322" t="s">
        <v>539</v>
      </c>
      <c r="C146" s="292">
        <f>SUM(C147:C173)</f>
        <v>28820</v>
      </c>
      <c r="D146" s="292">
        <f>SUM(D147:D173)</f>
        <v>2401.6666666666665</v>
      </c>
      <c r="E146" s="300">
        <f t="shared" ref="E146:F146" si="30">SUM(E147:E173)</f>
        <v>0</v>
      </c>
      <c r="F146" s="292">
        <f t="shared" si="30"/>
        <v>-295</v>
      </c>
      <c r="G146" s="292"/>
      <c r="H146" s="333"/>
      <c r="I146" s="300"/>
      <c r="J146" s="292">
        <f>SUM(J147:J173)</f>
        <v>-295</v>
      </c>
      <c r="K146" s="300"/>
      <c r="L146" s="300">
        <f>C146*Q146/12*-1</f>
        <v>-282.77456262888313</v>
      </c>
      <c r="M146" s="300">
        <f>SUM(M147:M173)</f>
        <v>28525</v>
      </c>
      <c r="N146" s="301"/>
      <c r="O146" s="302">
        <v>30066</v>
      </c>
      <c r="P146" s="302">
        <f>SUM(P147:P173)</f>
        <v>3540</v>
      </c>
      <c r="Q146" s="303">
        <f>P146/O146</f>
        <v>0.11774096986629415</v>
      </c>
      <c r="R146" s="304"/>
      <c r="S146" s="304"/>
      <c r="T146" s="305"/>
      <c r="U146" s="305"/>
      <c r="V146" s="305"/>
      <c r="W146" s="305"/>
      <c r="X146" s="305"/>
      <c r="Y146" s="305"/>
      <c r="Z146" s="292">
        <f t="shared" si="26"/>
        <v>28525</v>
      </c>
    </row>
    <row r="147" spans="1:26" s="255" customFormat="1" ht="15" customHeight="1">
      <c r="A147" s="320" t="s">
        <v>475</v>
      </c>
      <c r="B147" s="307" t="s">
        <v>109</v>
      </c>
      <c r="C147" s="222">
        <v>250</v>
      </c>
      <c r="D147" s="222">
        <f>C147/12</f>
        <v>20.833333333333332</v>
      </c>
      <c r="E147" s="221"/>
      <c r="F147" s="222">
        <f>J147+H147</f>
        <v>-3</v>
      </c>
      <c r="G147" s="222"/>
      <c r="H147" s="259"/>
      <c r="I147" s="221"/>
      <c r="J147" s="221">
        <v>-3</v>
      </c>
      <c r="K147" s="311"/>
      <c r="L147" s="222"/>
      <c r="M147" s="222">
        <f t="shared" ref="M147:M173" si="31">C147+F147</f>
        <v>247</v>
      </c>
      <c r="N147" s="259"/>
      <c r="O147" s="312"/>
      <c r="P147" s="313">
        <v>29</v>
      </c>
      <c r="Q147" s="314"/>
      <c r="T147" s="254"/>
      <c r="U147" s="254"/>
      <c r="V147" s="254"/>
      <c r="W147" s="254"/>
      <c r="X147" s="254"/>
      <c r="Y147" s="254"/>
      <c r="Z147" s="222">
        <f t="shared" si="26"/>
        <v>247</v>
      </c>
    </row>
    <row r="148" spans="1:26" s="255" customFormat="1" ht="15" customHeight="1">
      <c r="A148" s="320" t="s">
        <v>475</v>
      </c>
      <c r="B148" s="307" t="s">
        <v>352</v>
      </c>
      <c r="C148" s="222">
        <v>466</v>
      </c>
      <c r="D148" s="222">
        <f t="shared" ref="D148:D173" si="32">C148/12</f>
        <v>38.833333333333336</v>
      </c>
      <c r="E148" s="221"/>
      <c r="F148" s="222">
        <f t="shared" ref="F148:F173" si="33">J148+H148</f>
        <v>-5</v>
      </c>
      <c r="G148" s="222"/>
      <c r="H148" s="259"/>
      <c r="I148" s="221"/>
      <c r="J148" s="221">
        <v>-5</v>
      </c>
      <c r="K148" s="311"/>
      <c r="L148" s="222"/>
      <c r="M148" s="222">
        <f t="shared" si="31"/>
        <v>461</v>
      </c>
      <c r="N148" s="259"/>
      <c r="O148" s="312"/>
      <c r="P148" s="313">
        <v>92</v>
      </c>
      <c r="Q148" s="315"/>
      <c r="T148" s="254"/>
      <c r="U148" s="254"/>
      <c r="V148" s="254"/>
      <c r="W148" s="254"/>
      <c r="X148" s="254"/>
      <c r="Y148" s="254"/>
      <c r="Z148" s="222">
        <f t="shared" si="26"/>
        <v>461</v>
      </c>
    </row>
    <row r="149" spans="1:26" s="255" customFormat="1" ht="15" customHeight="1">
      <c r="A149" s="320" t="s">
        <v>475</v>
      </c>
      <c r="B149" s="307" t="s">
        <v>43</v>
      </c>
      <c r="C149" s="222">
        <v>1114</v>
      </c>
      <c r="D149" s="222">
        <f t="shared" si="32"/>
        <v>92.833333333333329</v>
      </c>
      <c r="E149" s="221"/>
      <c r="F149" s="222">
        <f t="shared" si="33"/>
        <v>-11</v>
      </c>
      <c r="G149" s="222"/>
      <c r="H149" s="259"/>
      <c r="I149" s="221"/>
      <c r="J149" s="221">
        <v>-11</v>
      </c>
      <c r="K149" s="311"/>
      <c r="L149" s="222"/>
      <c r="M149" s="222">
        <f t="shared" si="31"/>
        <v>1103</v>
      </c>
      <c r="N149" s="259"/>
      <c r="O149" s="312"/>
      <c r="P149" s="313">
        <v>8</v>
      </c>
      <c r="Q149" s="315"/>
      <c r="T149" s="254"/>
      <c r="U149" s="254"/>
      <c r="V149" s="254"/>
      <c r="W149" s="254"/>
      <c r="X149" s="254"/>
      <c r="Y149" s="254"/>
      <c r="Z149" s="222">
        <f t="shared" si="26"/>
        <v>1103</v>
      </c>
    </row>
    <row r="150" spans="1:26" s="255" customFormat="1" ht="15" customHeight="1">
      <c r="A150" s="320" t="s">
        <v>475</v>
      </c>
      <c r="B150" s="330" t="s">
        <v>112</v>
      </c>
      <c r="C150" s="222">
        <v>400</v>
      </c>
      <c r="D150" s="222">
        <f t="shared" si="32"/>
        <v>33.333333333333336</v>
      </c>
      <c r="E150" s="221"/>
      <c r="F150" s="222">
        <f t="shared" si="33"/>
        <v>-4</v>
      </c>
      <c r="G150" s="222"/>
      <c r="H150" s="259"/>
      <c r="I150" s="221"/>
      <c r="J150" s="221">
        <v>-4</v>
      </c>
      <c r="K150" s="311"/>
      <c r="L150" s="222"/>
      <c r="M150" s="222">
        <f t="shared" si="31"/>
        <v>396</v>
      </c>
      <c r="N150" s="259"/>
      <c r="O150" s="312"/>
      <c r="P150" s="313">
        <v>134</v>
      </c>
      <c r="Q150" s="315"/>
      <c r="T150" s="254"/>
      <c r="U150" s="254"/>
      <c r="V150" s="254"/>
      <c r="W150" s="254"/>
      <c r="X150" s="254"/>
      <c r="Y150" s="254"/>
      <c r="Z150" s="222">
        <f t="shared" si="26"/>
        <v>396</v>
      </c>
    </row>
    <row r="151" spans="1:26" s="255" customFormat="1" ht="15" customHeight="1">
      <c r="A151" s="320" t="s">
        <v>475</v>
      </c>
      <c r="B151" s="307" t="s">
        <v>456</v>
      </c>
      <c r="C151" s="222">
        <v>850</v>
      </c>
      <c r="D151" s="222">
        <f t="shared" si="32"/>
        <v>70.833333333333329</v>
      </c>
      <c r="E151" s="221"/>
      <c r="F151" s="222">
        <f t="shared" si="33"/>
        <v>-9</v>
      </c>
      <c r="G151" s="222"/>
      <c r="H151" s="259"/>
      <c r="I151" s="221"/>
      <c r="J151" s="221">
        <v>-9</v>
      </c>
      <c r="K151" s="311"/>
      <c r="L151" s="222"/>
      <c r="M151" s="222">
        <f t="shared" si="31"/>
        <v>841</v>
      </c>
      <c r="N151" s="259"/>
      <c r="O151" s="312"/>
      <c r="P151" s="313">
        <v>179</v>
      </c>
      <c r="Q151" s="315"/>
      <c r="T151" s="254"/>
      <c r="U151" s="254"/>
      <c r="V151" s="254"/>
      <c r="W151" s="254"/>
      <c r="X151" s="254"/>
      <c r="Y151" s="254"/>
      <c r="Z151" s="222">
        <f t="shared" si="26"/>
        <v>841</v>
      </c>
    </row>
    <row r="152" spans="1:26" s="255" customFormat="1" ht="15" customHeight="1">
      <c r="A152" s="320" t="s">
        <v>475</v>
      </c>
      <c r="B152" s="307" t="s">
        <v>457</v>
      </c>
      <c r="C152" s="222">
        <v>675</v>
      </c>
      <c r="D152" s="222">
        <f t="shared" si="32"/>
        <v>56.25</v>
      </c>
      <c r="E152" s="221"/>
      <c r="F152" s="222">
        <f t="shared" si="33"/>
        <v>-7</v>
      </c>
      <c r="G152" s="222"/>
      <c r="H152" s="259"/>
      <c r="I152" s="221"/>
      <c r="J152" s="221">
        <v>-7</v>
      </c>
      <c r="K152" s="311"/>
      <c r="L152" s="222"/>
      <c r="M152" s="222">
        <f t="shared" si="31"/>
        <v>668</v>
      </c>
      <c r="N152" s="259"/>
      <c r="O152" s="312"/>
      <c r="P152" s="313">
        <v>81</v>
      </c>
      <c r="Q152" s="315"/>
      <c r="T152" s="254"/>
      <c r="U152" s="254"/>
      <c r="V152" s="254"/>
      <c r="W152" s="254"/>
      <c r="X152" s="254"/>
      <c r="Y152" s="254"/>
      <c r="Z152" s="222">
        <f t="shared" si="26"/>
        <v>668</v>
      </c>
    </row>
    <row r="153" spans="1:26" s="255" customFormat="1" ht="15" customHeight="1">
      <c r="A153" s="320" t="s">
        <v>475</v>
      </c>
      <c r="B153" s="307" t="s">
        <v>461</v>
      </c>
      <c r="C153" s="222">
        <v>500</v>
      </c>
      <c r="D153" s="222">
        <f t="shared" si="32"/>
        <v>41.666666666666664</v>
      </c>
      <c r="E153" s="221"/>
      <c r="F153" s="222">
        <f t="shared" si="33"/>
        <v>-5</v>
      </c>
      <c r="G153" s="222"/>
      <c r="H153" s="259"/>
      <c r="I153" s="221"/>
      <c r="J153" s="221">
        <v>-5</v>
      </c>
      <c r="K153" s="311"/>
      <c r="L153" s="222"/>
      <c r="M153" s="222">
        <f t="shared" si="31"/>
        <v>495</v>
      </c>
      <c r="N153" s="259"/>
      <c r="O153" s="312"/>
      <c r="P153" s="313">
        <v>5</v>
      </c>
      <c r="Q153" s="315"/>
      <c r="T153" s="254"/>
      <c r="U153" s="254"/>
      <c r="V153" s="254"/>
      <c r="W153" s="254"/>
      <c r="X153" s="254"/>
      <c r="Y153" s="254"/>
      <c r="Z153" s="222">
        <f t="shared" si="26"/>
        <v>495</v>
      </c>
    </row>
    <row r="154" spans="1:26" s="255" customFormat="1" ht="15" customHeight="1">
      <c r="A154" s="320" t="s">
        <v>475</v>
      </c>
      <c r="B154" s="307" t="s">
        <v>443</v>
      </c>
      <c r="C154" s="222">
        <v>1740</v>
      </c>
      <c r="D154" s="222">
        <f t="shared" si="32"/>
        <v>145</v>
      </c>
      <c r="E154" s="221"/>
      <c r="F154" s="222">
        <f t="shared" si="33"/>
        <v>-18</v>
      </c>
      <c r="G154" s="222"/>
      <c r="H154" s="259"/>
      <c r="I154" s="221"/>
      <c r="J154" s="221">
        <v>-18</v>
      </c>
      <c r="K154" s="311"/>
      <c r="L154" s="222"/>
      <c r="M154" s="222">
        <f t="shared" si="31"/>
        <v>1722</v>
      </c>
      <c r="N154" s="259"/>
      <c r="O154" s="312"/>
      <c r="P154" s="313">
        <v>306</v>
      </c>
      <c r="Q154" s="315"/>
      <c r="T154" s="254"/>
      <c r="U154" s="254"/>
      <c r="V154" s="254"/>
      <c r="W154" s="254"/>
      <c r="X154" s="254"/>
      <c r="Y154" s="254"/>
      <c r="Z154" s="222">
        <f t="shared" si="26"/>
        <v>1722</v>
      </c>
    </row>
    <row r="155" spans="1:26" s="255" customFormat="1" ht="15" customHeight="1">
      <c r="A155" s="320" t="s">
        <v>475</v>
      </c>
      <c r="B155" s="307" t="s">
        <v>15</v>
      </c>
      <c r="C155" s="222">
        <v>750</v>
      </c>
      <c r="D155" s="222">
        <f t="shared" si="32"/>
        <v>62.5</v>
      </c>
      <c r="E155" s="221"/>
      <c r="F155" s="222">
        <f t="shared" si="33"/>
        <v>-8</v>
      </c>
      <c r="G155" s="222"/>
      <c r="H155" s="259"/>
      <c r="I155" s="221"/>
      <c r="J155" s="221">
        <v>-8</v>
      </c>
      <c r="K155" s="311"/>
      <c r="L155" s="222"/>
      <c r="M155" s="222">
        <f t="shared" si="31"/>
        <v>742</v>
      </c>
      <c r="N155" s="259"/>
      <c r="O155" s="312"/>
      <c r="P155" s="313">
        <v>76</v>
      </c>
      <c r="Q155" s="315"/>
      <c r="T155" s="254"/>
      <c r="U155" s="254"/>
      <c r="V155" s="254"/>
      <c r="W155" s="254"/>
      <c r="X155" s="254"/>
      <c r="Y155" s="254"/>
      <c r="Z155" s="222">
        <f t="shared" si="26"/>
        <v>742</v>
      </c>
    </row>
    <row r="156" spans="1:26" s="255" customFormat="1" ht="15" customHeight="1">
      <c r="A156" s="320" t="s">
        <v>475</v>
      </c>
      <c r="B156" s="307" t="s">
        <v>55</v>
      </c>
      <c r="C156" s="222">
        <v>1472</v>
      </c>
      <c r="D156" s="222">
        <f t="shared" si="32"/>
        <v>122.66666666666667</v>
      </c>
      <c r="E156" s="221"/>
      <c r="F156" s="222">
        <f t="shared" si="33"/>
        <v>-15</v>
      </c>
      <c r="G156" s="222"/>
      <c r="H156" s="259"/>
      <c r="I156" s="221"/>
      <c r="J156" s="221">
        <v>-15</v>
      </c>
      <c r="K156" s="311"/>
      <c r="L156" s="222"/>
      <c r="M156" s="222">
        <f t="shared" si="31"/>
        <v>1457</v>
      </c>
      <c r="N156" s="259"/>
      <c r="O156" s="312"/>
      <c r="P156" s="313">
        <v>423</v>
      </c>
      <c r="Q156" s="315"/>
      <c r="T156" s="254"/>
      <c r="U156" s="254"/>
      <c r="V156" s="254"/>
      <c r="W156" s="254"/>
      <c r="X156" s="254"/>
      <c r="Y156" s="254"/>
      <c r="Z156" s="222">
        <f t="shared" si="26"/>
        <v>1457</v>
      </c>
    </row>
    <row r="157" spans="1:26" s="255" customFormat="1" ht="15" customHeight="1">
      <c r="A157" s="320" t="s">
        <v>475</v>
      </c>
      <c r="B157" s="331" t="s">
        <v>210</v>
      </c>
      <c r="C157" s="222">
        <v>1200</v>
      </c>
      <c r="D157" s="222">
        <f t="shared" si="32"/>
        <v>100</v>
      </c>
      <c r="E157" s="221"/>
      <c r="F157" s="222">
        <f t="shared" si="33"/>
        <v>-12</v>
      </c>
      <c r="G157" s="222"/>
      <c r="H157" s="259"/>
      <c r="I157" s="221"/>
      <c r="J157" s="221">
        <v>-12</v>
      </c>
      <c r="K157" s="311"/>
      <c r="L157" s="222"/>
      <c r="M157" s="222">
        <f t="shared" si="31"/>
        <v>1188</v>
      </c>
      <c r="N157" s="259"/>
      <c r="O157" s="312"/>
      <c r="P157" s="313">
        <v>271</v>
      </c>
      <c r="Q157" s="315"/>
      <c r="T157" s="254"/>
      <c r="U157" s="254"/>
      <c r="V157" s="254"/>
      <c r="W157" s="254"/>
      <c r="X157" s="254"/>
      <c r="Y157" s="254"/>
      <c r="Z157" s="222">
        <f t="shared" si="26"/>
        <v>1188</v>
      </c>
    </row>
    <row r="158" spans="1:26" s="255" customFormat="1" ht="15" customHeight="1">
      <c r="A158" s="320" t="s">
        <v>475</v>
      </c>
      <c r="B158" s="307" t="s">
        <v>465</v>
      </c>
      <c r="C158" s="222">
        <v>451</v>
      </c>
      <c r="D158" s="222">
        <f t="shared" si="32"/>
        <v>37.583333333333336</v>
      </c>
      <c r="E158" s="221"/>
      <c r="F158" s="222">
        <f t="shared" si="33"/>
        <v>-5</v>
      </c>
      <c r="G158" s="222"/>
      <c r="H158" s="259"/>
      <c r="I158" s="221"/>
      <c r="J158" s="221">
        <v>-5</v>
      </c>
      <c r="K158" s="311"/>
      <c r="L158" s="222"/>
      <c r="M158" s="222">
        <f t="shared" si="31"/>
        <v>446</v>
      </c>
      <c r="N158" s="259"/>
      <c r="O158" s="312"/>
      <c r="P158" s="313">
        <v>45</v>
      </c>
      <c r="Q158" s="315"/>
      <c r="T158" s="254"/>
      <c r="U158" s="254"/>
      <c r="V158" s="254"/>
      <c r="W158" s="254"/>
      <c r="X158" s="254"/>
      <c r="Y158" s="254"/>
      <c r="Z158" s="222">
        <f t="shared" si="26"/>
        <v>446</v>
      </c>
    </row>
    <row r="159" spans="1:26" s="255" customFormat="1" ht="15" customHeight="1">
      <c r="A159" s="320" t="s">
        <v>475</v>
      </c>
      <c r="B159" s="331" t="s">
        <v>38</v>
      </c>
      <c r="C159" s="222">
        <v>450</v>
      </c>
      <c r="D159" s="222">
        <f t="shared" si="32"/>
        <v>37.5</v>
      </c>
      <c r="E159" s="221"/>
      <c r="F159" s="222">
        <f t="shared" si="33"/>
        <v>-5</v>
      </c>
      <c r="G159" s="222"/>
      <c r="H159" s="259"/>
      <c r="I159" s="221"/>
      <c r="J159" s="221">
        <v>-5</v>
      </c>
      <c r="K159" s="311"/>
      <c r="L159" s="222"/>
      <c r="M159" s="222">
        <f t="shared" si="31"/>
        <v>445</v>
      </c>
      <c r="N159" s="259"/>
      <c r="O159" s="312"/>
      <c r="P159" s="313">
        <v>107</v>
      </c>
      <c r="Q159" s="315"/>
      <c r="T159" s="254"/>
      <c r="U159" s="254"/>
      <c r="V159" s="254"/>
      <c r="W159" s="254"/>
      <c r="X159" s="254"/>
      <c r="Y159" s="254"/>
      <c r="Z159" s="222">
        <f t="shared" si="26"/>
        <v>445</v>
      </c>
    </row>
    <row r="160" spans="1:26" s="255" customFormat="1" ht="15" customHeight="1">
      <c r="A160" s="320" t="s">
        <v>475</v>
      </c>
      <c r="B160" s="331" t="s">
        <v>42</v>
      </c>
      <c r="C160" s="222">
        <v>150</v>
      </c>
      <c r="D160" s="222">
        <f t="shared" si="32"/>
        <v>12.5</v>
      </c>
      <c r="E160" s="221"/>
      <c r="F160" s="222">
        <f t="shared" si="33"/>
        <v>-1</v>
      </c>
      <c r="G160" s="222"/>
      <c r="H160" s="259"/>
      <c r="I160" s="221"/>
      <c r="J160" s="221">
        <v>-1</v>
      </c>
      <c r="K160" s="311"/>
      <c r="L160" s="222"/>
      <c r="M160" s="222">
        <f t="shared" si="31"/>
        <v>149</v>
      </c>
      <c r="N160" s="259"/>
      <c r="O160" s="312"/>
      <c r="P160" s="313">
        <v>5</v>
      </c>
      <c r="Q160" s="315"/>
      <c r="T160" s="254"/>
      <c r="U160" s="254"/>
      <c r="V160" s="254"/>
      <c r="W160" s="254"/>
      <c r="X160" s="254"/>
      <c r="Y160" s="254"/>
      <c r="Z160" s="222">
        <f t="shared" si="26"/>
        <v>149</v>
      </c>
    </row>
    <row r="161" spans="1:26" s="255" customFormat="1" ht="15" customHeight="1">
      <c r="A161" s="320" t="s">
        <v>475</v>
      </c>
      <c r="B161" s="307" t="s">
        <v>467</v>
      </c>
      <c r="C161" s="222">
        <v>1150</v>
      </c>
      <c r="D161" s="222">
        <f t="shared" si="32"/>
        <v>95.833333333333329</v>
      </c>
      <c r="E161" s="221"/>
      <c r="F161" s="222">
        <f t="shared" si="33"/>
        <v>-12</v>
      </c>
      <c r="G161" s="222"/>
      <c r="H161" s="259"/>
      <c r="I161" s="221"/>
      <c r="J161" s="221">
        <v>-12</v>
      </c>
      <c r="K161" s="311"/>
      <c r="L161" s="222"/>
      <c r="M161" s="222">
        <f t="shared" si="31"/>
        <v>1138</v>
      </c>
      <c r="N161" s="259"/>
      <c r="O161" s="312"/>
      <c r="P161" s="313">
        <v>111</v>
      </c>
      <c r="Q161" s="315"/>
      <c r="T161" s="254"/>
      <c r="U161" s="254"/>
      <c r="V161" s="254"/>
      <c r="W161" s="254"/>
      <c r="X161" s="254"/>
      <c r="Y161" s="254"/>
      <c r="Z161" s="222">
        <f t="shared" si="26"/>
        <v>1138</v>
      </c>
    </row>
    <row r="162" spans="1:26" s="255" customFormat="1" ht="15" customHeight="1">
      <c r="A162" s="320" t="s">
        <v>475</v>
      </c>
      <c r="B162" s="307" t="s">
        <v>59</v>
      </c>
      <c r="C162" s="263">
        <v>1115</v>
      </c>
      <c r="D162" s="222">
        <f t="shared" si="32"/>
        <v>92.916666666666671</v>
      </c>
      <c r="E162" s="221"/>
      <c r="F162" s="222">
        <f t="shared" si="33"/>
        <v>-11</v>
      </c>
      <c r="G162" s="222"/>
      <c r="H162" s="259"/>
      <c r="I162" s="221"/>
      <c r="J162" s="221">
        <v>-11</v>
      </c>
      <c r="K162" s="311"/>
      <c r="L162" s="222"/>
      <c r="M162" s="222">
        <f t="shared" si="31"/>
        <v>1104</v>
      </c>
      <c r="N162" s="259"/>
      <c r="O162" s="312"/>
      <c r="P162" s="313">
        <v>17</v>
      </c>
      <c r="Q162" s="315"/>
      <c r="T162" s="254"/>
      <c r="U162" s="254"/>
      <c r="V162" s="254"/>
      <c r="W162" s="254"/>
      <c r="X162" s="254"/>
      <c r="Y162" s="254"/>
      <c r="Z162" s="222">
        <f t="shared" si="26"/>
        <v>1104</v>
      </c>
    </row>
    <row r="163" spans="1:26" s="255" customFormat="1" ht="15" customHeight="1">
      <c r="A163" s="318" t="s">
        <v>475</v>
      </c>
      <c r="B163" s="307" t="s">
        <v>123</v>
      </c>
      <c r="C163" s="222">
        <v>6100</v>
      </c>
      <c r="D163" s="222">
        <f t="shared" si="32"/>
        <v>508.33333333333331</v>
      </c>
      <c r="E163" s="221"/>
      <c r="F163" s="222">
        <f t="shared" si="33"/>
        <v>-62</v>
      </c>
      <c r="G163" s="222"/>
      <c r="H163" s="259"/>
      <c r="I163" s="221"/>
      <c r="J163" s="221">
        <v>-62</v>
      </c>
      <c r="K163" s="311"/>
      <c r="L163" s="222"/>
      <c r="M163" s="222">
        <f t="shared" si="31"/>
        <v>6038</v>
      </c>
      <c r="N163" s="259"/>
      <c r="O163" s="312"/>
      <c r="P163" s="313">
        <v>300</v>
      </c>
      <c r="Q163" s="315"/>
      <c r="T163" s="254"/>
      <c r="U163" s="254"/>
      <c r="V163" s="254"/>
      <c r="W163" s="254"/>
      <c r="X163" s="254"/>
      <c r="Y163" s="254"/>
      <c r="Z163" s="222">
        <f t="shared" si="26"/>
        <v>6038</v>
      </c>
    </row>
    <row r="164" spans="1:26" s="255" customFormat="1" ht="15" customHeight="1">
      <c r="A164" s="320" t="s">
        <v>475</v>
      </c>
      <c r="B164" s="307" t="s">
        <v>62</v>
      </c>
      <c r="C164" s="222">
        <v>1013</v>
      </c>
      <c r="D164" s="222">
        <f t="shared" si="32"/>
        <v>84.416666666666671</v>
      </c>
      <c r="E164" s="221"/>
      <c r="F164" s="222">
        <f t="shared" si="33"/>
        <v>-10</v>
      </c>
      <c r="G164" s="222"/>
      <c r="H164" s="259"/>
      <c r="I164" s="221"/>
      <c r="J164" s="221">
        <v>-10</v>
      </c>
      <c r="K164" s="311"/>
      <c r="L164" s="222"/>
      <c r="M164" s="222">
        <f t="shared" si="31"/>
        <v>1003</v>
      </c>
      <c r="N164" s="259"/>
      <c r="O164" s="312"/>
      <c r="P164" s="313">
        <v>271</v>
      </c>
      <c r="Q164" s="315"/>
      <c r="T164" s="254"/>
      <c r="U164" s="254"/>
      <c r="V164" s="254"/>
      <c r="W164" s="254"/>
      <c r="X164" s="254"/>
      <c r="Y164" s="254"/>
      <c r="Z164" s="222">
        <f t="shared" si="26"/>
        <v>1003</v>
      </c>
    </row>
    <row r="165" spans="1:26" s="255" customFormat="1" ht="15" customHeight="1">
      <c r="A165" s="320" t="s">
        <v>475</v>
      </c>
      <c r="B165" s="307" t="s">
        <v>347</v>
      </c>
      <c r="C165" s="222">
        <v>802</v>
      </c>
      <c r="D165" s="222">
        <f t="shared" si="32"/>
        <v>66.833333333333329</v>
      </c>
      <c r="E165" s="221"/>
      <c r="F165" s="222">
        <f t="shared" si="33"/>
        <v>-8</v>
      </c>
      <c r="G165" s="222"/>
      <c r="H165" s="259"/>
      <c r="I165" s="221"/>
      <c r="J165" s="221">
        <v>-8</v>
      </c>
      <c r="K165" s="311"/>
      <c r="L165" s="222"/>
      <c r="M165" s="222">
        <f t="shared" si="31"/>
        <v>794</v>
      </c>
      <c r="N165" s="259"/>
      <c r="O165" s="312"/>
      <c r="P165" s="313">
        <v>29</v>
      </c>
      <c r="Q165" s="315"/>
      <c r="T165" s="254"/>
      <c r="U165" s="254"/>
      <c r="V165" s="254"/>
      <c r="W165" s="254"/>
      <c r="X165" s="254"/>
      <c r="Y165" s="254"/>
      <c r="Z165" s="222">
        <f t="shared" si="26"/>
        <v>794</v>
      </c>
    </row>
    <row r="166" spans="1:26" s="255" customFormat="1" ht="15" customHeight="1">
      <c r="A166" s="320" t="s">
        <v>475</v>
      </c>
      <c r="B166" s="307" t="s">
        <v>348</v>
      </c>
      <c r="C166" s="222">
        <v>1058</v>
      </c>
      <c r="D166" s="222">
        <f t="shared" si="32"/>
        <v>88.166666666666671</v>
      </c>
      <c r="E166" s="221"/>
      <c r="F166" s="222">
        <f t="shared" si="33"/>
        <v>-11</v>
      </c>
      <c r="G166" s="222"/>
      <c r="H166" s="259"/>
      <c r="I166" s="221"/>
      <c r="J166" s="221">
        <v>-11</v>
      </c>
      <c r="K166" s="311"/>
      <c r="L166" s="222"/>
      <c r="M166" s="222">
        <f t="shared" si="31"/>
        <v>1047</v>
      </c>
      <c r="N166" s="259"/>
      <c r="O166" s="312"/>
      <c r="P166" s="313"/>
      <c r="Q166" s="315"/>
      <c r="T166" s="254"/>
      <c r="U166" s="254"/>
      <c r="V166" s="254"/>
      <c r="W166" s="254"/>
      <c r="X166" s="254"/>
      <c r="Y166" s="254"/>
      <c r="Z166" s="222">
        <f t="shared" si="26"/>
        <v>1047</v>
      </c>
    </row>
    <row r="167" spans="1:26" s="255" customFormat="1" ht="15" customHeight="1">
      <c r="A167" s="320" t="s">
        <v>475</v>
      </c>
      <c r="B167" s="307" t="s">
        <v>63</v>
      </c>
      <c r="C167" s="222">
        <v>1150</v>
      </c>
      <c r="D167" s="222">
        <f t="shared" si="32"/>
        <v>95.833333333333329</v>
      </c>
      <c r="E167" s="221"/>
      <c r="F167" s="222">
        <f t="shared" si="33"/>
        <v>-12</v>
      </c>
      <c r="G167" s="222"/>
      <c r="H167" s="259"/>
      <c r="I167" s="221"/>
      <c r="J167" s="221">
        <v>-12</v>
      </c>
      <c r="K167" s="311"/>
      <c r="L167" s="222"/>
      <c r="M167" s="222">
        <f t="shared" si="31"/>
        <v>1138</v>
      </c>
      <c r="N167" s="259"/>
      <c r="O167" s="312"/>
      <c r="P167" s="313">
        <v>3</v>
      </c>
      <c r="Q167" s="315"/>
      <c r="T167" s="254"/>
      <c r="U167" s="254"/>
      <c r="V167" s="254"/>
      <c r="W167" s="254"/>
      <c r="X167" s="254"/>
      <c r="Y167" s="254"/>
      <c r="Z167" s="222">
        <f t="shared" si="26"/>
        <v>1138</v>
      </c>
    </row>
    <row r="168" spans="1:26" s="255" customFormat="1" ht="15" customHeight="1">
      <c r="A168" s="320" t="s">
        <v>475</v>
      </c>
      <c r="B168" s="307" t="s">
        <v>64</v>
      </c>
      <c r="C168" s="222">
        <v>1037</v>
      </c>
      <c r="D168" s="222">
        <f t="shared" si="32"/>
        <v>86.416666666666671</v>
      </c>
      <c r="E168" s="221"/>
      <c r="F168" s="222">
        <f t="shared" si="33"/>
        <v>-11</v>
      </c>
      <c r="G168" s="222"/>
      <c r="H168" s="259"/>
      <c r="I168" s="221"/>
      <c r="J168" s="221">
        <v>-11</v>
      </c>
      <c r="K168" s="311"/>
      <c r="L168" s="222"/>
      <c r="M168" s="222">
        <f t="shared" si="31"/>
        <v>1026</v>
      </c>
      <c r="N168" s="259"/>
      <c r="O168" s="312"/>
      <c r="P168" s="313">
        <v>8</v>
      </c>
      <c r="Q168" s="315"/>
      <c r="T168" s="254"/>
      <c r="U168" s="254"/>
      <c r="V168" s="254"/>
      <c r="W168" s="254"/>
      <c r="X168" s="254"/>
      <c r="Y168" s="254"/>
      <c r="Z168" s="222">
        <f t="shared" si="26"/>
        <v>1026</v>
      </c>
    </row>
    <row r="169" spans="1:26" s="255" customFormat="1" ht="15" customHeight="1">
      <c r="A169" s="320" t="s">
        <v>475</v>
      </c>
      <c r="B169" s="307" t="s">
        <v>439</v>
      </c>
      <c r="C169" s="222">
        <v>2264</v>
      </c>
      <c r="D169" s="222">
        <f t="shared" si="32"/>
        <v>188.66666666666666</v>
      </c>
      <c r="E169" s="221"/>
      <c r="F169" s="222">
        <f t="shared" si="33"/>
        <v>-23</v>
      </c>
      <c r="G169" s="222"/>
      <c r="H169" s="259"/>
      <c r="I169" s="221"/>
      <c r="J169" s="221">
        <v>-23</v>
      </c>
      <c r="K169" s="311"/>
      <c r="L169" s="222"/>
      <c r="M169" s="222">
        <f t="shared" si="31"/>
        <v>2241</v>
      </c>
      <c r="N169" s="259"/>
      <c r="O169" s="312"/>
      <c r="P169" s="313">
        <v>455</v>
      </c>
      <c r="Q169" s="315"/>
      <c r="T169" s="254"/>
      <c r="U169" s="254"/>
      <c r="V169" s="254"/>
      <c r="W169" s="254"/>
      <c r="X169" s="254"/>
      <c r="Y169" s="254"/>
      <c r="Z169" s="222">
        <f t="shared" si="26"/>
        <v>2241</v>
      </c>
    </row>
    <row r="170" spans="1:26" s="255" customFormat="1" ht="15" customHeight="1">
      <c r="A170" s="320" t="s">
        <v>475</v>
      </c>
      <c r="B170" s="307" t="s">
        <v>470</v>
      </c>
      <c r="C170" s="222">
        <v>491</v>
      </c>
      <c r="D170" s="222">
        <f t="shared" si="32"/>
        <v>40.916666666666664</v>
      </c>
      <c r="E170" s="221"/>
      <c r="F170" s="222">
        <f t="shared" si="33"/>
        <v>-5</v>
      </c>
      <c r="G170" s="222"/>
      <c r="H170" s="259"/>
      <c r="I170" s="221"/>
      <c r="J170" s="221">
        <v>-5</v>
      </c>
      <c r="K170" s="311"/>
      <c r="L170" s="222"/>
      <c r="M170" s="222">
        <f t="shared" si="31"/>
        <v>486</v>
      </c>
      <c r="N170" s="259"/>
      <c r="O170" s="312"/>
      <c r="P170" s="313">
        <v>285</v>
      </c>
      <c r="Q170" s="315"/>
      <c r="T170" s="254"/>
      <c r="U170" s="254"/>
      <c r="V170" s="254"/>
      <c r="W170" s="254"/>
      <c r="X170" s="254"/>
      <c r="Y170" s="254"/>
      <c r="Z170" s="222">
        <f t="shared" si="26"/>
        <v>486</v>
      </c>
    </row>
    <row r="171" spans="1:26" s="255" customFormat="1" ht="15" customHeight="1">
      <c r="A171" s="320" t="s">
        <v>475</v>
      </c>
      <c r="B171" s="307" t="s">
        <v>9</v>
      </c>
      <c r="C171" s="222">
        <v>1454</v>
      </c>
      <c r="D171" s="222">
        <f t="shared" si="32"/>
        <v>121.16666666666667</v>
      </c>
      <c r="E171" s="221"/>
      <c r="F171" s="222">
        <f t="shared" si="33"/>
        <v>-15</v>
      </c>
      <c r="G171" s="222"/>
      <c r="H171" s="259"/>
      <c r="I171" s="221"/>
      <c r="J171" s="221">
        <v>-15</v>
      </c>
      <c r="K171" s="311"/>
      <c r="L171" s="222"/>
      <c r="M171" s="222">
        <f t="shared" si="31"/>
        <v>1439</v>
      </c>
      <c r="N171" s="259"/>
      <c r="O171" s="312"/>
      <c r="P171" s="313">
        <v>234</v>
      </c>
      <c r="Q171" s="315"/>
      <c r="T171" s="254"/>
      <c r="U171" s="254"/>
      <c r="V171" s="254"/>
      <c r="W171" s="254"/>
      <c r="X171" s="254"/>
      <c r="Y171" s="254"/>
      <c r="Z171" s="222">
        <f t="shared" si="26"/>
        <v>1439</v>
      </c>
    </row>
    <row r="172" spans="1:26" s="255" customFormat="1" ht="15" customHeight="1">
      <c r="A172" s="320" t="s">
        <v>475</v>
      </c>
      <c r="B172" s="307" t="s">
        <v>30</v>
      </c>
      <c r="C172" s="222">
        <v>180</v>
      </c>
      <c r="D172" s="222">
        <f t="shared" si="32"/>
        <v>15</v>
      </c>
      <c r="E172" s="221"/>
      <c r="F172" s="222">
        <f t="shared" si="33"/>
        <v>-1</v>
      </c>
      <c r="G172" s="222"/>
      <c r="H172" s="259"/>
      <c r="I172" s="221"/>
      <c r="J172" s="221">
        <v>-1</v>
      </c>
      <c r="K172" s="311"/>
      <c r="L172" s="222"/>
      <c r="M172" s="222">
        <f t="shared" si="31"/>
        <v>179</v>
      </c>
      <c r="N172" s="259"/>
      <c r="O172" s="312"/>
      <c r="P172" s="313">
        <v>30</v>
      </c>
      <c r="Q172" s="315"/>
      <c r="T172" s="254"/>
      <c r="U172" s="254"/>
      <c r="V172" s="254"/>
      <c r="W172" s="254"/>
      <c r="X172" s="254"/>
      <c r="Y172" s="254"/>
      <c r="Z172" s="222">
        <f t="shared" si="26"/>
        <v>179</v>
      </c>
    </row>
    <row r="173" spans="1:26" s="255" customFormat="1" ht="15" customHeight="1">
      <c r="A173" s="320" t="s">
        <v>475</v>
      </c>
      <c r="B173" s="307" t="s">
        <v>35</v>
      </c>
      <c r="C173" s="222">
        <v>538</v>
      </c>
      <c r="D173" s="222">
        <f t="shared" si="32"/>
        <v>44.833333333333336</v>
      </c>
      <c r="E173" s="221"/>
      <c r="F173" s="222">
        <f t="shared" si="33"/>
        <v>-6</v>
      </c>
      <c r="G173" s="222"/>
      <c r="H173" s="259"/>
      <c r="I173" s="221"/>
      <c r="J173" s="221">
        <v>-6</v>
      </c>
      <c r="K173" s="311"/>
      <c r="L173" s="222"/>
      <c r="M173" s="222">
        <f t="shared" si="31"/>
        <v>532</v>
      </c>
      <c r="N173" s="259"/>
      <c r="O173" s="312"/>
      <c r="P173" s="313">
        <v>36</v>
      </c>
      <c r="Q173" s="328"/>
      <c r="T173" s="254"/>
      <c r="U173" s="254"/>
      <c r="V173" s="254"/>
      <c r="W173" s="254"/>
      <c r="X173" s="254"/>
      <c r="Y173" s="254"/>
      <c r="Z173" s="222">
        <f t="shared" si="26"/>
        <v>532</v>
      </c>
    </row>
    <row r="174" spans="1:26" s="293" customFormat="1" ht="25.5" customHeight="1">
      <c r="A174" s="329" t="s">
        <v>476</v>
      </c>
      <c r="B174" s="334" t="s">
        <v>540</v>
      </c>
      <c r="C174" s="292">
        <f>SUM(C175:C190)</f>
        <v>5385</v>
      </c>
      <c r="D174" s="292">
        <f>SUM(D175:D190)</f>
        <v>448.75</v>
      </c>
      <c r="E174" s="300">
        <f t="shared" ref="E174:M174" si="34">SUM(E175:E190)</f>
        <v>0</v>
      </c>
      <c r="F174" s="292">
        <f t="shared" si="34"/>
        <v>-2</v>
      </c>
      <c r="G174" s="292"/>
      <c r="H174" s="292">
        <f t="shared" si="34"/>
        <v>0</v>
      </c>
      <c r="I174" s="300">
        <f t="shared" si="34"/>
        <v>0</v>
      </c>
      <c r="J174" s="292">
        <f>J178+J190</f>
        <v>-2</v>
      </c>
      <c r="K174" s="300"/>
      <c r="L174" s="300">
        <f>C174*Q174/12*-1</f>
        <v>-3.581280360860513</v>
      </c>
      <c r="M174" s="300">
        <f t="shared" si="34"/>
        <v>5383</v>
      </c>
      <c r="N174" s="301"/>
      <c r="O174" s="302">
        <v>2882</v>
      </c>
      <c r="P174" s="327">
        <f>P180+P182+P183+P184+P185+P186+P188</f>
        <v>23</v>
      </c>
      <c r="Q174" s="303">
        <f>P174/O174</f>
        <v>7.9805690492713386E-3</v>
      </c>
      <c r="R174" s="304"/>
      <c r="S174" s="304"/>
      <c r="T174" s="305"/>
      <c r="U174" s="305"/>
      <c r="V174" s="305"/>
      <c r="W174" s="305"/>
      <c r="X174" s="305"/>
      <c r="Y174" s="305"/>
      <c r="Z174" s="292">
        <f t="shared" si="26"/>
        <v>5383</v>
      </c>
    </row>
    <row r="175" spans="1:26" s="255" customFormat="1" ht="25.5" customHeight="1">
      <c r="A175" s="325" t="s">
        <v>476</v>
      </c>
      <c r="B175" s="307" t="s">
        <v>109</v>
      </c>
      <c r="C175" s="222">
        <v>110</v>
      </c>
      <c r="D175" s="222">
        <f>C175/12</f>
        <v>9.1666666666666661</v>
      </c>
      <c r="E175" s="221"/>
      <c r="F175" s="222">
        <f>H175+J175</f>
        <v>0</v>
      </c>
      <c r="G175" s="222"/>
      <c r="H175" s="259"/>
      <c r="I175" s="221"/>
      <c r="J175" s="335"/>
      <c r="K175" s="311"/>
      <c r="L175" s="222"/>
      <c r="M175" s="222">
        <f t="shared" ref="M175:M190" si="35">C175+F175</f>
        <v>110</v>
      </c>
      <c r="N175" s="259"/>
      <c r="O175" s="312"/>
      <c r="P175" s="336"/>
      <c r="T175" s="254"/>
      <c r="U175" s="254"/>
      <c r="V175" s="254"/>
      <c r="W175" s="254"/>
      <c r="X175" s="254"/>
      <c r="Y175" s="254"/>
      <c r="Z175" s="222">
        <f t="shared" si="26"/>
        <v>110</v>
      </c>
    </row>
    <row r="176" spans="1:26" s="255" customFormat="1" ht="25.5" customHeight="1">
      <c r="A176" s="325" t="s">
        <v>476</v>
      </c>
      <c r="B176" s="307" t="s">
        <v>352</v>
      </c>
      <c r="C176" s="222">
        <v>20</v>
      </c>
      <c r="D176" s="222">
        <f t="shared" ref="D176:D190" si="36">C176/12</f>
        <v>1.6666666666666667</v>
      </c>
      <c r="E176" s="221"/>
      <c r="F176" s="222">
        <f t="shared" ref="F176:F190" si="37">H176+J176</f>
        <v>0</v>
      </c>
      <c r="G176" s="222"/>
      <c r="H176" s="259"/>
      <c r="I176" s="221"/>
      <c r="J176" s="335"/>
      <c r="K176" s="311"/>
      <c r="L176" s="222"/>
      <c r="M176" s="222">
        <f t="shared" si="35"/>
        <v>20</v>
      </c>
      <c r="N176" s="259"/>
      <c r="O176" s="312"/>
      <c r="P176" s="336"/>
      <c r="T176" s="254"/>
      <c r="U176" s="254"/>
      <c r="V176" s="254"/>
      <c r="W176" s="254"/>
      <c r="X176" s="254"/>
      <c r="Y176" s="254"/>
      <c r="Z176" s="222">
        <f t="shared" si="26"/>
        <v>20</v>
      </c>
    </row>
    <row r="177" spans="1:26" s="255" customFormat="1" ht="25.5" customHeight="1">
      <c r="A177" s="325" t="s">
        <v>476</v>
      </c>
      <c r="B177" s="307" t="s">
        <v>461</v>
      </c>
      <c r="C177" s="222">
        <v>45</v>
      </c>
      <c r="D177" s="222">
        <f t="shared" si="36"/>
        <v>3.75</v>
      </c>
      <c r="E177" s="221"/>
      <c r="F177" s="222">
        <f t="shared" si="37"/>
        <v>0</v>
      </c>
      <c r="G177" s="222"/>
      <c r="H177" s="259"/>
      <c r="I177" s="221"/>
      <c r="J177" s="335"/>
      <c r="K177" s="311"/>
      <c r="L177" s="222"/>
      <c r="M177" s="222">
        <f t="shared" si="35"/>
        <v>45</v>
      </c>
      <c r="N177" s="259"/>
      <c r="O177" s="312"/>
      <c r="P177" s="336"/>
      <c r="T177" s="254"/>
      <c r="U177" s="254"/>
      <c r="V177" s="254"/>
      <c r="W177" s="254"/>
      <c r="X177" s="254"/>
      <c r="Y177" s="254"/>
      <c r="Z177" s="222">
        <f t="shared" si="26"/>
        <v>45</v>
      </c>
    </row>
    <row r="178" spans="1:26" s="255" customFormat="1" ht="25.5" customHeight="1">
      <c r="A178" s="325" t="s">
        <v>476</v>
      </c>
      <c r="B178" s="307" t="s">
        <v>43</v>
      </c>
      <c r="C178" s="222">
        <v>880</v>
      </c>
      <c r="D178" s="222">
        <f t="shared" si="36"/>
        <v>73.333333333333329</v>
      </c>
      <c r="E178" s="221"/>
      <c r="F178" s="222">
        <f t="shared" si="37"/>
        <v>-1</v>
      </c>
      <c r="G178" s="222"/>
      <c r="H178" s="259"/>
      <c r="I178" s="221"/>
      <c r="J178" s="221">
        <v>-1</v>
      </c>
      <c r="K178" s="311"/>
      <c r="L178" s="222"/>
      <c r="M178" s="222">
        <f t="shared" si="35"/>
        <v>879</v>
      </c>
      <c r="N178" s="259"/>
      <c r="O178" s="312"/>
      <c r="P178" s="336"/>
      <c r="T178" s="254"/>
      <c r="U178" s="254"/>
      <c r="V178" s="254"/>
      <c r="W178" s="254"/>
      <c r="X178" s="254"/>
      <c r="Y178" s="254"/>
      <c r="Z178" s="222">
        <f t="shared" si="26"/>
        <v>879</v>
      </c>
    </row>
    <row r="179" spans="1:26" s="255" customFormat="1" ht="25.5" customHeight="1">
      <c r="A179" s="325" t="s">
        <v>476</v>
      </c>
      <c r="B179" s="307" t="s">
        <v>456</v>
      </c>
      <c r="C179" s="222">
        <v>290</v>
      </c>
      <c r="D179" s="222">
        <f t="shared" si="36"/>
        <v>24.166666666666668</v>
      </c>
      <c r="E179" s="221"/>
      <c r="F179" s="222">
        <f t="shared" si="37"/>
        <v>0</v>
      </c>
      <c r="G179" s="222"/>
      <c r="H179" s="259"/>
      <c r="I179" s="221"/>
      <c r="J179" s="221"/>
      <c r="K179" s="311"/>
      <c r="L179" s="222"/>
      <c r="M179" s="222">
        <f t="shared" si="35"/>
        <v>290</v>
      </c>
      <c r="N179" s="259"/>
      <c r="O179" s="312"/>
      <c r="P179" s="336"/>
      <c r="T179" s="254"/>
      <c r="U179" s="254"/>
      <c r="V179" s="254"/>
      <c r="W179" s="254"/>
      <c r="X179" s="254"/>
      <c r="Y179" s="254"/>
      <c r="Z179" s="222">
        <f t="shared" si="26"/>
        <v>290</v>
      </c>
    </row>
    <row r="180" spans="1:26" s="255" customFormat="1" ht="25.5" customHeight="1">
      <c r="A180" s="325" t="s">
        <v>476</v>
      </c>
      <c r="B180" s="307" t="s">
        <v>443</v>
      </c>
      <c r="C180" s="222">
        <v>180</v>
      </c>
      <c r="D180" s="222">
        <f t="shared" si="36"/>
        <v>15</v>
      </c>
      <c r="E180" s="221"/>
      <c r="F180" s="222">
        <f t="shared" si="37"/>
        <v>0</v>
      </c>
      <c r="G180" s="222"/>
      <c r="H180" s="259"/>
      <c r="I180" s="221"/>
      <c r="J180" s="221"/>
      <c r="K180" s="311"/>
      <c r="L180" s="222"/>
      <c r="M180" s="222">
        <f t="shared" si="35"/>
        <v>180</v>
      </c>
      <c r="N180" s="259"/>
      <c r="O180" s="312"/>
      <c r="P180" s="313">
        <v>1</v>
      </c>
      <c r="Q180" s="315"/>
      <c r="T180" s="254"/>
      <c r="U180" s="254"/>
      <c r="V180" s="254"/>
      <c r="W180" s="254"/>
      <c r="X180" s="254"/>
      <c r="Y180" s="254"/>
      <c r="Z180" s="222">
        <f t="shared" si="26"/>
        <v>180</v>
      </c>
    </row>
    <row r="181" spans="1:26" s="255" customFormat="1" ht="25.5" customHeight="1">
      <c r="A181" s="325" t="s">
        <v>476</v>
      </c>
      <c r="B181" s="307" t="s">
        <v>15</v>
      </c>
      <c r="C181" s="222">
        <v>164</v>
      </c>
      <c r="D181" s="222">
        <f t="shared" si="36"/>
        <v>13.666666666666666</v>
      </c>
      <c r="E181" s="221"/>
      <c r="F181" s="222">
        <f t="shared" si="37"/>
        <v>0</v>
      </c>
      <c r="G181" s="222"/>
      <c r="H181" s="259"/>
      <c r="I181" s="221"/>
      <c r="J181" s="221"/>
      <c r="K181" s="311"/>
      <c r="L181" s="222"/>
      <c r="M181" s="222">
        <f t="shared" si="35"/>
        <v>164</v>
      </c>
      <c r="N181" s="259"/>
      <c r="O181" s="312"/>
      <c r="P181" s="313"/>
      <c r="Q181" s="315"/>
      <c r="T181" s="254"/>
      <c r="U181" s="254"/>
      <c r="V181" s="254"/>
      <c r="W181" s="254"/>
      <c r="X181" s="254"/>
      <c r="Y181" s="254"/>
      <c r="Z181" s="222">
        <f t="shared" si="26"/>
        <v>164</v>
      </c>
    </row>
    <row r="182" spans="1:26" s="255" customFormat="1" ht="25.5" customHeight="1">
      <c r="A182" s="325" t="s">
        <v>476</v>
      </c>
      <c r="B182" s="307" t="s">
        <v>55</v>
      </c>
      <c r="C182" s="222">
        <v>550</v>
      </c>
      <c r="D182" s="222">
        <f t="shared" si="36"/>
        <v>45.833333333333336</v>
      </c>
      <c r="E182" s="221"/>
      <c r="F182" s="222">
        <f t="shared" si="37"/>
        <v>0</v>
      </c>
      <c r="G182" s="222"/>
      <c r="H182" s="259"/>
      <c r="I182" s="221"/>
      <c r="J182" s="221"/>
      <c r="K182" s="311"/>
      <c r="L182" s="222"/>
      <c r="M182" s="222">
        <f t="shared" si="35"/>
        <v>550</v>
      </c>
      <c r="N182" s="259"/>
      <c r="O182" s="312"/>
      <c r="P182" s="313">
        <v>5</v>
      </c>
      <c r="Q182" s="315"/>
      <c r="T182" s="254"/>
      <c r="U182" s="254"/>
      <c r="V182" s="254"/>
      <c r="W182" s="254"/>
      <c r="X182" s="254"/>
      <c r="Y182" s="254"/>
      <c r="Z182" s="222">
        <f t="shared" si="26"/>
        <v>550</v>
      </c>
    </row>
    <row r="183" spans="1:26" s="255" customFormat="1" ht="25.5" customHeight="1">
      <c r="A183" s="325" t="s">
        <v>476</v>
      </c>
      <c r="B183" s="331" t="s">
        <v>210</v>
      </c>
      <c r="C183" s="222">
        <v>120</v>
      </c>
      <c r="D183" s="222">
        <f t="shared" si="36"/>
        <v>10</v>
      </c>
      <c r="E183" s="221"/>
      <c r="F183" s="222">
        <f t="shared" si="37"/>
        <v>0</v>
      </c>
      <c r="G183" s="222"/>
      <c r="H183" s="259"/>
      <c r="I183" s="221"/>
      <c r="J183" s="221"/>
      <c r="K183" s="311"/>
      <c r="L183" s="222"/>
      <c r="M183" s="222">
        <f t="shared" si="35"/>
        <v>120</v>
      </c>
      <c r="N183" s="259"/>
      <c r="O183" s="312"/>
      <c r="P183" s="313">
        <v>1</v>
      </c>
      <c r="Q183" s="315"/>
      <c r="T183" s="254"/>
      <c r="U183" s="254"/>
      <c r="V183" s="254"/>
      <c r="W183" s="254"/>
      <c r="X183" s="254"/>
      <c r="Y183" s="254"/>
      <c r="Z183" s="222">
        <f t="shared" si="26"/>
        <v>120</v>
      </c>
    </row>
    <row r="184" spans="1:26" s="255" customFormat="1" ht="25.5" customHeight="1">
      <c r="A184" s="325" t="s">
        <v>476</v>
      </c>
      <c r="B184" s="307" t="s">
        <v>465</v>
      </c>
      <c r="C184" s="222">
        <v>300</v>
      </c>
      <c r="D184" s="222">
        <f t="shared" si="36"/>
        <v>25</v>
      </c>
      <c r="E184" s="221"/>
      <c r="F184" s="222">
        <f t="shared" si="37"/>
        <v>0</v>
      </c>
      <c r="G184" s="222"/>
      <c r="H184" s="259"/>
      <c r="I184" s="221"/>
      <c r="J184" s="221"/>
      <c r="K184" s="311"/>
      <c r="L184" s="222"/>
      <c r="M184" s="222">
        <f t="shared" si="35"/>
        <v>300</v>
      </c>
      <c r="N184" s="259"/>
      <c r="O184" s="312"/>
      <c r="P184" s="313">
        <v>8</v>
      </c>
      <c r="Q184" s="315"/>
      <c r="T184" s="254"/>
      <c r="U184" s="254"/>
      <c r="V184" s="254"/>
      <c r="W184" s="254"/>
      <c r="X184" s="254"/>
      <c r="Y184" s="254"/>
      <c r="Z184" s="222">
        <f t="shared" si="26"/>
        <v>300</v>
      </c>
    </row>
    <row r="185" spans="1:26" s="255" customFormat="1" ht="25.5" customHeight="1">
      <c r="A185" s="325" t="s">
        <v>476</v>
      </c>
      <c r="B185" s="307" t="s">
        <v>467</v>
      </c>
      <c r="C185" s="222">
        <v>250</v>
      </c>
      <c r="D185" s="222">
        <f t="shared" si="36"/>
        <v>20.833333333333332</v>
      </c>
      <c r="E185" s="221"/>
      <c r="F185" s="222">
        <f t="shared" si="37"/>
        <v>0</v>
      </c>
      <c r="G185" s="222"/>
      <c r="H185" s="259"/>
      <c r="I185" s="221"/>
      <c r="J185" s="221"/>
      <c r="K185" s="311"/>
      <c r="L185" s="222"/>
      <c r="M185" s="222">
        <f t="shared" si="35"/>
        <v>250</v>
      </c>
      <c r="N185" s="259"/>
      <c r="O185" s="312"/>
      <c r="P185" s="313">
        <v>4</v>
      </c>
      <c r="Q185" s="315"/>
      <c r="T185" s="254"/>
      <c r="U185" s="254"/>
      <c r="V185" s="254"/>
      <c r="W185" s="254"/>
      <c r="X185" s="254"/>
      <c r="Y185" s="254"/>
      <c r="Z185" s="222">
        <f t="shared" si="26"/>
        <v>250</v>
      </c>
    </row>
    <row r="186" spans="1:26" s="255" customFormat="1" ht="25.5" customHeight="1">
      <c r="A186" s="325" t="s">
        <v>476</v>
      </c>
      <c r="B186" s="307" t="s">
        <v>63</v>
      </c>
      <c r="C186" s="222">
        <v>660</v>
      </c>
      <c r="D186" s="222">
        <f t="shared" si="36"/>
        <v>55</v>
      </c>
      <c r="E186" s="221"/>
      <c r="F186" s="222">
        <f t="shared" si="37"/>
        <v>0</v>
      </c>
      <c r="G186" s="222"/>
      <c r="H186" s="259"/>
      <c r="I186" s="221"/>
      <c r="J186" s="221"/>
      <c r="K186" s="311"/>
      <c r="L186" s="222"/>
      <c r="M186" s="222">
        <f t="shared" si="35"/>
        <v>660</v>
      </c>
      <c r="N186" s="259"/>
      <c r="O186" s="312"/>
      <c r="P186" s="313">
        <v>1</v>
      </c>
      <c r="Q186" s="315"/>
      <c r="T186" s="254"/>
      <c r="U186" s="254"/>
      <c r="V186" s="254"/>
      <c r="W186" s="254"/>
      <c r="X186" s="254"/>
      <c r="Y186" s="254"/>
      <c r="Z186" s="222">
        <f t="shared" si="26"/>
        <v>660</v>
      </c>
    </row>
    <row r="187" spans="1:26" s="255" customFormat="1" ht="25.5" customHeight="1">
      <c r="A187" s="325" t="s">
        <v>476</v>
      </c>
      <c r="B187" s="307" t="s">
        <v>64</v>
      </c>
      <c r="C187" s="222">
        <v>600</v>
      </c>
      <c r="D187" s="222">
        <f t="shared" si="36"/>
        <v>50</v>
      </c>
      <c r="E187" s="221"/>
      <c r="F187" s="222">
        <f t="shared" si="37"/>
        <v>0</v>
      </c>
      <c r="G187" s="222"/>
      <c r="H187" s="259"/>
      <c r="I187" s="221"/>
      <c r="J187" s="221"/>
      <c r="K187" s="311"/>
      <c r="L187" s="222"/>
      <c r="M187" s="222">
        <f t="shared" si="35"/>
        <v>600</v>
      </c>
      <c r="N187" s="259"/>
      <c r="O187" s="312"/>
      <c r="P187" s="313"/>
      <c r="Q187" s="315"/>
      <c r="T187" s="254"/>
      <c r="U187" s="254"/>
      <c r="V187" s="254"/>
      <c r="W187" s="254"/>
      <c r="X187" s="254"/>
      <c r="Y187" s="254"/>
      <c r="Z187" s="222">
        <f t="shared" si="26"/>
        <v>600</v>
      </c>
    </row>
    <row r="188" spans="1:26" s="255" customFormat="1" ht="25.5" customHeight="1">
      <c r="A188" s="325" t="s">
        <v>476</v>
      </c>
      <c r="B188" s="307" t="s">
        <v>439</v>
      </c>
      <c r="C188" s="222">
        <v>220</v>
      </c>
      <c r="D188" s="222">
        <f t="shared" si="36"/>
        <v>18.333333333333332</v>
      </c>
      <c r="E188" s="221"/>
      <c r="F188" s="222">
        <f t="shared" si="37"/>
        <v>0</v>
      </c>
      <c r="G188" s="222"/>
      <c r="H188" s="259"/>
      <c r="I188" s="221"/>
      <c r="J188" s="221"/>
      <c r="K188" s="311"/>
      <c r="L188" s="222"/>
      <c r="M188" s="222">
        <f t="shared" si="35"/>
        <v>220</v>
      </c>
      <c r="N188" s="259"/>
      <c r="O188" s="312"/>
      <c r="P188" s="313">
        <v>3</v>
      </c>
      <c r="Q188" s="315"/>
      <c r="T188" s="254"/>
      <c r="U188" s="254"/>
      <c r="V188" s="254"/>
      <c r="W188" s="254"/>
      <c r="X188" s="254"/>
      <c r="Y188" s="254"/>
      <c r="Z188" s="222">
        <f t="shared" si="26"/>
        <v>220</v>
      </c>
    </row>
    <row r="189" spans="1:26" s="255" customFormat="1" ht="25.5" customHeight="1">
      <c r="A189" s="325" t="s">
        <v>476</v>
      </c>
      <c r="B189" s="307" t="s">
        <v>9</v>
      </c>
      <c r="C189" s="222">
        <v>220</v>
      </c>
      <c r="D189" s="222">
        <f t="shared" si="36"/>
        <v>18.333333333333332</v>
      </c>
      <c r="E189" s="221"/>
      <c r="F189" s="222">
        <f t="shared" si="37"/>
        <v>0</v>
      </c>
      <c r="G189" s="222"/>
      <c r="H189" s="259"/>
      <c r="I189" s="221"/>
      <c r="J189" s="221"/>
      <c r="K189" s="311"/>
      <c r="L189" s="222"/>
      <c r="M189" s="222">
        <f t="shared" si="35"/>
        <v>220</v>
      </c>
      <c r="N189" s="259"/>
      <c r="O189" s="312"/>
      <c r="P189" s="313"/>
      <c r="T189" s="254"/>
      <c r="U189" s="254"/>
      <c r="V189" s="254"/>
      <c r="W189" s="254"/>
      <c r="X189" s="254"/>
      <c r="Y189" s="254"/>
      <c r="Z189" s="222">
        <f t="shared" si="26"/>
        <v>220</v>
      </c>
    </row>
    <row r="190" spans="1:26" s="255" customFormat="1" ht="25.5" customHeight="1">
      <c r="A190" s="325" t="s">
        <v>476</v>
      </c>
      <c r="B190" s="307" t="s">
        <v>123</v>
      </c>
      <c r="C190" s="222">
        <v>776</v>
      </c>
      <c r="D190" s="222">
        <f t="shared" si="36"/>
        <v>64.666666666666671</v>
      </c>
      <c r="E190" s="221"/>
      <c r="F190" s="222">
        <f t="shared" si="37"/>
        <v>-1</v>
      </c>
      <c r="G190" s="222"/>
      <c r="H190" s="259"/>
      <c r="I190" s="221"/>
      <c r="J190" s="221">
        <v>-1</v>
      </c>
      <c r="K190" s="311"/>
      <c r="L190" s="222"/>
      <c r="M190" s="222">
        <f t="shared" si="35"/>
        <v>775</v>
      </c>
      <c r="N190" s="259"/>
      <c r="O190" s="312"/>
      <c r="P190" s="313"/>
      <c r="T190" s="254"/>
      <c r="U190" s="254"/>
      <c r="V190" s="254"/>
      <c r="W190" s="254"/>
      <c r="X190" s="254"/>
      <c r="Y190" s="254"/>
      <c r="Z190" s="222">
        <f t="shared" si="26"/>
        <v>775</v>
      </c>
    </row>
    <row r="191" spans="1:26" s="293" customFormat="1" ht="28.5" customHeight="1">
      <c r="A191" s="337" t="s">
        <v>477</v>
      </c>
      <c r="B191" s="322" t="s">
        <v>541</v>
      </c>
      <c r="C191" s="292">
        <f>SUM(C192:C239)</f>
        <v>25368</v>
      </c>
      <c r="D191" s="292">
        <f t="shared" ref="D191:J191" si="38">SUM(D192:D239)</f>
        <v>2114.0000000000005</v>
      </c>
      <c r="E191" s="300">
        <f t="shared" si="38"/>
        <v>0</v>
      </c>
      <c r="F191" s="292">
        <f t="shared" si="38"/>
        <v>-373</v>
      </c>
      <c r="G191" s="292"/>
      <c r="H191" s="292">
        <f t="shared" si="38"/>
        <v>0</v>
      </c>
      <c r="I191" s="300">
        <f t="shared" si="38"/>
        <v>0</v>
      </c>
      <c r="J191" s="292">
        <f t="shared" si="38"/>
        <v>-373</v>
      </c>
      <c r="K191" s="300"/>
      <c r="L191" s="300">
        <f>C191*Q191/12*-1</f>
        <v>-361.89391959412711</v>
      </c>
      <c r="M191" s="300">
        <f t="shared" ref="M191" si="39">SUM(M192:M239)</f>
        <v>24995</v>
      </c>
      <c r="N191" s="301"/>
      <c r="O191" s="302">
        <v>26018</v>
      </c>
      <c r="P191" s="327">
        <f>SUM(P192:P239)</f>
        <v>4454</v>
      </c>
      <c r="Q191" s="303">
        <f>P191/O191</f>
        <v>0.1711891767238066</v>
      </c>
      <c r="R191" s="304"/>
      <c r="S191" s="304"/>
      <c r="T191" s="305"/>
      <c r="U191" s="305"/>
      <c r="V191" s="305"/>
      <c r="W191" s="305"/>
      <c r="X191" s="305"/>
      <c r="Y191" s="305"/>
      <c r="Z191" s="292">
        <f t="shared" si="26"/>
        <v>24995</v>
      </c>
    </row>
    <row r="192" spans="1:26" s="255" customFormat="1" ht="15" customHeight="1">
      <c r="A192" s="338" t="s">
        <v>477</v>
      </c>
      <c r="B192" s="307" t="s">
        <v>452</v>
      </c>
      <c r="C192" s="222">
        <v>340</v>
      </c>
      <c r="D192" s="222">
        <f>C192/12</f>
        <v>28.333333333333332</v>
      </c>
      <c r="E192" s="221"/>
      <c r="F192" s="222">
        <f>H192+J192</f>
        <v>-5</v>
      </c>
      <c r="G192" s="222"/>
      <c r="H192" s="259"/>
      <c r="I192" s="221"/>
      <c r="J192" s="221">
        <v>-5</v>
      </c>
      <c r="K192" s="311"/>
      <c r="L192" s="222"/>
      <c r="M192" s="222">
        <f t="shared" ref="M192:M239" si="40">C192+F192</f>
        <v>335</v>
      </c>
      <c r="N192" s="259"/>
      <c r="O192" s="312"/>
      <c r="P192" s="313">
        <v>87</v>
      </c>
      <c r="Q192" s="314"/>
      <c r="T192" s="254"/>
      <c r="U192" s="254"/>
      <c r="V192" s="254"/>
      <c r="W192" s="254"/>
      <c r="X192" s="254"/>
      <c r="Y192" s="254"/>
      <c r="Z192" s="222">
        <f t="shared" si="26"/>
        <v>335</v>
      </c>
    </row>
    <row r="193" spans="1:26" s="255" customFormat="1" ht="15" customHeight="1">
      <c r="A193" s="338" t="s">
        <v>477</v>
      </c>
      <c r="B193" s="307" t="s">
        <v>109</v>
      </c>
      <c r="C193" s="222">
        <v>400</v>
      </c>
      <c r="D193" s="222">
        <f t="shared" ref="D193:D239" si="41">C193/12</f>
        <v>33.333333333333336</v>
      </c>
      <c r="E193" s="221"/>
      <c r="F193" s="222">
        <f t="shared" ref="F193:F239" si="42">H193+J193</f>
        <v>-6</v>
      </c>
      <c r="G193" s="222"/>
      <c r="H193" s="259"/>
      <c r="I193" s="221"/>
      <c r="J193" s="221">
        <v>-6</v>
      </c>
      <c r="K193" s="311"/>
      <c r="L193" s="222"/>
      <c r="M193" s="222">
        <f t="shared" si="40"/>
        <v>394</v>
      </c>
      <c r="N193" s="259"/>
      <c r="O193" s="312"/>
      <c r="P193" s="313">
        <v>41</v>
      </c>
      <c r="Q193" s="315"/>
      <c r="T193" s="254"/>
      <c r="U193" s="254"/>
      <c r="V193" s="254"/>
      <c r="W193" s="254"/>
      <c r="X193" s="254"/>
      <c r="Y193" s="254"/>
      <c r="Z193" s="222">
        <f t="shared" si="26"/>
        <v>394</v>
      </c>
    </row>
    <row r="194" spans="1:26" s="255" customFormat="1" ht="15" customHeight="1">
      <c r="A194" s="338" t="s">
        <v>477</v>
      </c>
      <c r="B194" s="307" t="s">
        <v>94</v>
      </c>
      <c r="C194" s="222">
        <v>156</v>
      </c>
      <c r="D194" s="222">
        <f t="shared" si="41"/>
        <v>13</v>
      </c>
      <c r="E194" s="221"/>
      <c r="F194" s="222">
        <f t="shared" si="42"/>
        <v>-2</v>
      </c>
      <c r="G194" s="222"/>
      <c r="H194" s="259"/>
      <c r="I194" s="221"/>
      <c r="J194" s="221">
        <v>-2</v>
      </c>
      <c r="K194" s="311"/>
      <c r="L194" s="222"/>
      <c r="M194" s="222">
        <f t="shared" si="40"/>
        <v>154</v>
      </c>
      <c r="N194" s="259"/>
      <c r="O194" s="312"/>
      <c r="P194" s="313">
        <v>17</v>
      </c>
      <c r="Q194" s="315"/>
      <c r="T194" s="254"/>
      <c r="U194" s="254"/>
      <c r="V194" s="254"/>
      <c r="W194" s="254"/>
      <c r="X194" s="254"/>
      <c r="Y194" s="254"/>
      <c r="Z194" s="222">
        <f t="shared" si="26"/>
        <v>154</v>
      </c>
    </row>
    <row r="195" spans="1:26" s="255" customFormat="1" ht="15" customHeight="1">
      <c r="A195" s="338" t="s">
        <v>477</v>
      </c>
      <c r="B195" s="307" t="s">
        <v>352</v>
      </c>
      <c r="C195" s="222">
        <v>143</v>
      </c>
      <c r="D195" s="222">
        <f t="shared" si="41"/>
        <v>11.916666666666666</v>
      </c>
      <c r="E195" s="221"/>
      <c r="F195" s="222">
        <f t="shared" si="42"/>
        <v>-2</v>
      </c>
      <c r="G195" s="222"/>
      <c r="H195" s="259"/>
      <c r="I195" s="221"/>
      <c r="J195" s="221">
        <v>-2</v>
      </c>
      <c r="K195" s="311"/>
      <c r="L195" s="222"/>
      <c r="M195" s="222">
        <f t="shared" si="40"/>
        <v>141</v>
      </c>
      <c r="N195" s="259"/>
      <c r="O195" s="312"/>
      <c r="P195" s="313">
        <v>31</v>
      </c>
      <c r="Q195" s="315"/>
      <c r="T195" s="254"/>
      <c r="U195" s="254"/>
      <c r="V195" s="254"/>
      <c r="W195" s="254"/>
      <c r="X195" s="254"/>
      <c r="Y195" s="254"/>
      <c r="Z195" s="222">
        <f t="shared" si="26"/>
        <v>141</v>
      </c>
    </row>
    <row r="196" spans="1:26" s="255" customFormat="1" ht="15" customHeight="1">
      <c r="A196" s="338" t="s">
        <v>477</v>
      </c>
      <c r="B196" s="307" t="s">
        <v>90</v>
      </c>
      <c r="C196" s="222">
        <v>220</v>
      </c>
      <c r="D196" s="222">
        <f t="shared" si="41"/>
        <v>18.333333333333332</v>
      </c>
      <c r="E196" s="221"/>
      <c r="F196" s="222">
        <f t="shared" si="42"/>
        <v>-3</v>
      </c>
      <c r="G196" s="222"/>
      <c r="H196" s="259"/>
      <c r="I196" s="221"/>
      <c r="J196" s="221">
        <v>-3</v>
      </c>
      <c r="K196" s="311"/>
      <c r="L196" s="222"/>
      <c r="M196" s="222">
        <f t="shared" si="40"/>
        <v>217</v>
      </c>
      <c r="N196" s="259"/>
      <c r="O196" s="312"/>
      <c r="P196" s="313">
        <v>24</v>
      </c>
      <c r="Q196" s="315"/>
      <c r="T196" s="254"/>
      <c r="U196" s="254"/>
      <c r="V196" s="254"/>
      <c r="W196" s="254"/>
      <c r="X196" s="254"/>
      <c r="Y196" s="254"/>
      <c r="Z196" s="222">
        <f t="shared" si="26"/>
        <v>217</v>
      </c>
    </row>
    <row r="197" spans="1:26" s="255" customFormat="1" ht="15" customHeight="1">
      <c r="A197" s="338" t="s">
        <v>477</v>
      </c>
      <c r="B197" s="307" t="s">
        <v>453</v>
      </c>
      <c r="C197" s="222">
        <v>400</v>
      </c>
      <c r="D197" s="222">
        <f t="shared" si="41"/>
        <v>33.333333333333336</v>
      </c>
      <c r="E197" s="221"/>
      <c r="F197" s="222">
        <f t="shared" si="42"/>
        <v>-6</v>
      </c>
      <c r="G197" s="222"/>
      <c r="H197" s="259"/>
      <c r="I197" s="221"/>
      <c r="J197" s="221">
        <v>-6</v>
      </c>
      <c r="K197" s="311"/>
      <c r="L197" s="222"/>
      <c r="M197" s="222">
        <f t="shared" si="40"/>
        <v>394</v>
      </c>
      <c r="N197" s="259"/>
      <c r="O197" s="312"/>
      <c r="P197" s="313">
        <v>140</v>
      </c>
      <c r="Q197" s="315"/>
      <c r="T197" s="254"/>
      <c r="U197" s="254"/>
      <c r="V197" s="254"/>
      <c r="W197" s="254"/>
      <c r="X197" s="254"/>
      <c r="Y197" s="254"/>
      <c r="Z197" s="222">
        <f t="shared" si="26"/>
        <v>394</v>
      </c>
    </row>
    <row r="198" spans="1:26" s="255" customFormat="1" ht="15" customHeight="1">
      <c r="A198" s="338" t="s">
        <v>477</v>
      </c>
      <c r="B198" s="75" t="s">
        <v>281</v>
      </c>
      <c r="C198" s="222">
        <v>174</v>
      </c>
      <c r="D198" s="222">
        <f t="shared" si="41"/>
        <v>14.5</v>
      </c>
      <c r="E198" s="221"/>
      <c r="F198" s="222">
        <f t="shared" si="42"/>
        <v>-3</v>
      </c>
      <c r="G198" s="222"/>
      <c r="H198" s="259"/>
      <c r="I198" s="221"/>
      <c r="J198" s="221">
        <v>-3</v>
      </c>
      <c r="K198" s="311"/>
      <c r="L198" s="222"/>
      <c r="M198" s="222">
        <f t="shared" si="40"/>
        <v>171</v>
      </c>
      <c r="N198" s="259"/>
      <c r="O198" s="312"/>
      <c r="P198" s="313">
        <v>29</v>
      </c>
      <c r="Q198" s="315"/>
      <c r="T198" s="254"/>
      <c r="U198" s="254"/>
      <c r="V198" s="254"/>
      <c r="W198" s="254"/>
      <c r="X198" s="254"/>
      <c r="Y198" s="254"/>
      <c r="Z198" s="222">
        <f t="shared" si="26"/>
        <v>171</v>
      </c>
    </row>
    <row r="199" spans="1:26" s="255" customFormat="1" ht="15" customHeight="1">
      <c r="A199" s="338" t="s">
        <v>477</v>
      </c>
      <c r="B199" s="307" t="s">
        <v>43</v>
      </c>
      <c r="C199" s="222">
        <v>1598</v>
      </c>
      <c r="D199" s="222">
        <f t="shared" si="41"/>
        <v>133.16666666666666</v>
      </c>
      <c r="E199" s="221"/>
      <c r="F199" s="222">
        <f t="shared" si="42"/>
        <v>-23</v>
      </c>
      <c r="G199" s="222"/>
      <c r="H199" s="259"/>
      <c r="I199" s="221"/>
      <c r="J199" s="221">
        <v>-23</v>
      </c>
      <c r="K199" s="311"/>
      <c r="L199" s="222"/>
      <c r="M199" s="222">
        <f t="shared" si="40"/>
        <v>1575</v>
      </c>
      <c r="N199" s="259"/>
      <c r="O199" s="312"/>
      <c r="P199" s="313">
        <v>296</v>
      </c>
      <c r="Q199" s="315"/>
      <c r="T199" s="254"/>
      <c r="U199" s="254"/>
      <c r="V199" s="254"/>
      <c r="W199" s="254"/>
      <c r="X199" s="254"/>
      <c r="Y199" s="254"/>
      <c r="Z199" s="222">
        <f t="shared" si="26"/>
        <v>1575</v>
      </c>
    </row>
    <row r="200" spans="1:26" s="255" customFormat="1" ht="15" customHeight="1">
      <c r="A200" s="338" t="s">
        <v>477</v>
      </c>
      <c r="B200" s="330" t="s">
        <v>112</v>
      </c>
      <c r="C200" s="222">
        <v>642</v>
      </c>
      <c r="D200" s="222">
        <f t="shared" si="41"/>
        <v>53.5</v>
      </c>
      <c r="E200" s="221"/>
      <c r="F200" s="222">
        <f t="shared" si="42"/>
        <v>-9</v>
      </c>
      <c r="G200" s="222"/>
      <c r="H200" s="259"/>
      <c r="I200" s="221"/>
      <c r="J200" s="221">
        <v>-9</v>
      </c>
      <c r="K200" s="311"/>
      <c r="L200" s="222"/>
      <c r="M200" s="222">
        <f t="shared" si="40"/>
        <v>633</v>
      </c>
      <c r="N200" s="259"/>
      <c r="O200" s="312"/>
      <c r="P200" s="313">
        <v>129</v>
      </c>
      <c r="Q200" s="315"/>
      <c r="T200" s="254"/>
      <c r="U200" s="254"/>
      <c r="V200" s="254"/>
      <c r="W200" s="254"/>
      <c r="X200" s="254"/>
      <c r="Y200" s="254"/>
      <c r="Z200" s="222">
        <f t="shared" ref="Z200:Z263" si="43">C200+F200</f>
        <v>633</v>
      </c>
    </row>
    <row r="201" spans="1:26" s="255" customFormat="1" ht="15" customHeight="1">
      <c r="A201" s="338" t="s">
        <v>477</v>
      </c>
      <c r="B201" s="307" t="s">
        <v>454</v>
      </c>
      <c r="C201" s="222">
        <v>235</v>
      </c>
      <c r="D201" s="222">
        <f t="shared" si="41"/>
        <v>19.583333333333332</v>
      </c>
      <c r="E201" s="221"/>
      <c r="F201" s="222">
        <f t="shared" si="42"/>
        <v>-3</v>
      </c>
      <c r="G201" s="222"/>
      <c r="H201" s="259"/>
      <c r="I201" s="221"/>
      <c r="J201" s="221">
        <v>-3</v>
      </c>
      <c r="K201" s="311"/>
      <c r="L201" s="222"/>
      <c r="M201" s="222">
        <f t="shared" si="40"/>
        <v>232</v>
      </c>
      <c r="N201" s="259"/>
      <c r="O201" s="312"/>
      <c r="P201" s="313">
        <v>85</v>
      </c>
      <c r="Q201" s="315"/>
      <c r="T201" s="254"/>
      <c r="U201" s="254"/>
      <c r="V201" s="254"/>
      <c r="W201" s="254"/>
      <c r="X201" s="254"/>
      <c r="Y201" s="254"/>
      <c r="Z201" s="222">
        <f t="shared" si="43"/>
        <v>232</v>
      </c>
    </row>
    <row r="202" spans="1:26" s="255" customFormat="1" ht="15" customHeight="1">
      <c r="A202" s="338" t="s">
        <v>477</v>
      </c>
      <c r="B202" s="307" t="s">
        <v>91</v>
      </c>
      <c r="C202" s="222">
        <v>188</v>
      </c>
      <c r="D202" s="222">
        <f t="shared" si="41"/>
        <v>15.666666666666666</v>
      </c>
      <c r="E202" s="221"/>
      <c r="F202" s="222">
        <f t="shared" si="42"/>
        <v>-3</v>
      </c>
      <c r="G202" s="222"/>
      <c r="H202" s="259"/>
      <c r="I202" s="221"/>
      <c r="J202" s="221">
        <v>-3</v>
      </c>
      <c r="K202" s="311"/>
      <c r="L202" s="222"/>
      <c r="M202" s="222">
        <f t="shared" si="40"/>
        <v>185</v>
      </c>
      <c r="N202" s="259"/>
      <c r="O202" s="312"/>
      <c r="P202" s="313">
        <v>32</v>
      </c>
      <c r="Q202" s="315"/>
      <c r="T202" s="254"/>
      <c r="U202" s="254"/>
      <c r="V202" s="254"/>
      <c r="W202" s="254"/>
      <c r="X202" s="254"/>
      <c r="Y202" s="254"/>
      <c r="Z202" s="222">
        <f t="shared" si="43"/>
        <v>185</v>
      </c>
    </row>
    <row r="203" spans="1:26" s="255" customFormat="1" ht="15" customHeight="1">
      <c r="A203" s="338" t="s">
        <v>477</v>
      </c>
      <c r="B203" s="307" t="s">
        <v>455</v>
      </c>
      <c r="C203" s="222">
        <v>222</v>
      </c>
      <c r="D203" s="222">
        <f t="shared" si="41"/>
        <v>18.5</v>
      </c>
      <c r="E203" s="221"/>
      <c r="F203" s="222">
        <f t="shared" si="42"/>
        <v>-3</v>
      </c>
      <c r="G203" s="222"/>
      <c r="H203" s="259"/>
      <c r="I203" s="221"/>
      <c r="J203" s="221">
        <v>-3</v>
      </c>
      <c r="K203" s="311"/>
      <c r="L203" s="222"/>
      <c r="M203" s="222">
        <f t="shared" si="40"/>
        <v>219</v>
      </c>
      <c r="N203" s="259"/>
      <c r="O203" s="312"/>
      <c r="P203" s="313">
        <v>52</v>
      </c>
      <c r="Q203" s="315"/>
      <c r="T203" s="254"/>
      <c r="U203" s="254"/>
      <c r="V203" s="254"/>
      <c r="W203" s="254"/>
      <c r="X203" s="254"/>
      <c r="Y203" s="254"/>
      <c r="Z203" s="222">
        <f t="shared" si="43"/>
        <v>219</v>
      </c>
    </row>
    <row r="204" spans="1:26" s="255" customFormat="1" ht="15" customHeight="1">
      <c r="A204" s="338" t="s">
        <v>477</v>
      </c>
      <c r="B204" s="307" t="s">
        <v>456</v>
      </c>
      <c r="C204" s="222">
        <v>740</v>
      </c>
      <c r="D204" s="222">
        <f t="shared" si="41"/>
        <v>61.666666666666664</v>
      </c>
      <c r="E204" s="221"/>
      <c r="F204" s="222">
        <f t="shared" si="42"/>
        <v>-11</v>
      </c>
      <c r="G204" s="222"/>
      <c r="H204" s="259"/>
      <c r="I204" s="221"/>
      <c r="J204" s="221">
        <v>-11</v>
      </c>
      <c r="K204" s="311"/>
      <c r="L204" s="222"/>
      <c r="M204" s="222">
        <f t="shared" si="40"/>
        <v>729</v>
      </c>
      <c r="N204" s="259"/>
      <c r="O204" s="312"/>
      <c r="P204" s="313">
        <v>246</v>
      </c>
      <c r="Q204" s="315"/>
      <c r="T204" s="254"/>
      <c r="U204" s="254"/>
      <c r="V204" s="254"/>
      <c r="W204" s="254"/>
      <c r="X204" s="254"/>
      <c r="Y204" s="254"/>
      <c r="Z204" s="222">
        <f t="shared" si="43"/>
        <v>729</v>
      </c>
    </row>
    <row r="205" spans="1:26" s="255" customFormat="1" ht="15" customHeight="1">
      <c r="A205" s="338" t="s">
        <v>477</v>
      </c>
      <c r="B205" s="307" t="s">
        <v>457</v>
      </c>
      <c r="C205" s="222">
        <v>350</v>
      </c>
      <c r="D205" s="222">
        <f t="shared" si="41"/>
        <v>29.166666666666668</v>
      </c>
      <c r="E205" s="221"/>
      <c r="F205" s="222">
        <f t="shared" si="42"/>
        <v>-5</v>
      </c>
      <c r="G205" s="222"/>
      <c r="H205" s="259"/>
      <c r="I205" s="221"/>
      <c r="J205" s="221">
        <v>-5</v>
      </c>
      <c r="K205" s="311"/>
      <c r="L205" s="222"/>
      <c r="M205" s="222">
        <f t="shared" si="40"/>
        <v>345</v>
      </c>
      <c r="N205" s="259"/>
      <c r="O205" s="312"/>
      <c r="P205" s="313">
        <v>46</v>
      </c>
      <c r="Q205" s="315"/>
      <c r="T205" s="254"/>
      <c r="U205" s="254"/>
      <c r="V205" s="254"/>
      <c r="W205" s="254"/>
      <c r="X205" s="254"/>
      <c r="Y205" s="254"/>
      <c r="Z205" s="222">
        <f t="shared" si="43"/>
        <v>345</v>
      </c>
    </row>
    <row r="206" spans="1:26" s="255" customFormat="1" ht="15" customHeight="1">
      <c r="A206" s="338" t="s">
        <v>477</v>
      </c>
      <c r="B206" s="307" t="s">
        <v>459</v>
      </c>
      <c r="C206" s="222">
        <v>0</v>
      </c>
      <c r="D206" s="222">
        <f t="shared" si="41"/>
        <v>0</v>
      </c>
      <c r="E206" s="221"/>
      <c r="F206" s="222">
        <f t="shared" si="42"/>
        <v>0</v>
      </c>
      <c r="G206" s="222"/>
      <c r="H206" s="259"/>
      <c r="I206" s="221"/>
      <c r="J206" s="221">
        <v>0</v>
      </c>
      <c r="K206" s="311"/>
      <c r="L206" s="222"/>
      <c r="M206" s="222">
        <f t="shared" si="40"/>
        <v>0</v>
      </c>
      <c r="N206" s="259"/>
      <c r="O206" s="312"/>
      <c r="P206" s="313">
        <v>4</v>
      </c>
      <c r="Q206" s="315"/>
      <c r="T206" s="254"/>
      <c r="U206" s="254"/>
      <c r="V206" s="254"/>
      <c r="W206" s="254"/>
      <c r="X206" s="254"/>
      <c r="Y206" s="254"/>
      <c r="Z206" s="222">
        <f t="shared" si="43"/>
        <v>0</v>
      </c>
    </row>
    <row r="207" spans="1:26" s="255" customFormat="1" ht="15" customHeight="1">
      <c r="A207" s="338" t="s">
        <v>477</v>
      </c>
      <c r="B207" s="307" t="s">
        <v>461</v>
      </c>
      <c r="C207" s="222">
        <v>220</v>
      </c>
      <c r="D207" s="222">
        <f t="shared" si="41"/>
        <v>18.333333333333332</v>
      </c>
      <c r="E207" s="221"/>
      <c r="F207" s="222">
        <f t="shared" si="42"/>
        <v>-3</v>
      </c>
      <c r="G207" s="222"/>
      <c r="H207" s="259"/>
      <c r="I207" s="221"/>
      <c r="J207" s="221">
        <v>-3</v>
      </c>
      <c r="K207" s="311"/>
      <c r="L207" s="222"/>
      <c r="M207" s="222">
        <f t="shared" si="40"/>
        <v>217</v>
      </c>
      <c r="N207" s="259"/>
      <c r="O207" s="312"/>
      <c r="P207" s="313">
        <v>17</v>
      </c>
      <c r="Q207" s="315"/>
      <c r="T207" s="254"/>
      <c r="U207" s="254"/>
      <c r="V207" s="254"/>
      <c r="W207" s="254"/>
      <c r="X207" s="254"/>
      <c r="Y207" s="254"/>
      <c r="Z207" s="222">
        <f t="shared" si="43"/>
        <v>217</v>
      </c>
    </row>
    <row r="208" spans="1:26" s="255" customFormat="1" ht="15" customHeight="1">
      <c r="A208" s="338" t="s">
        <v>477</v>
      </c>
      <c r="B208" s="307" t="s">
        <v>443</v>
      </c>
      <c r="C208" s="222">
        <v>552</v>
      </c>
      <c r="D208" s="222">
        <f t="shared" si="41"/>
        <v>46</v>
      </c>
      <c r="E208" s="221"/>
      <c r="F208" s="222">
        <f t="shared" si="42"/>
        <v>-8</v>
      </c>
      <c r="G208" s="222"/>
      <c r="H208" s="259"/>
      <c r="I208" s="221"/>
      <c r="J208" s="221">
        <v>-8</v>
      </c>
      <c r="K208" s="311"/>
      <c r="L208" s="222"/>
      <c r="M208" s="222">
        <f t="shared" si="40"/>
        <v>544</v>
      </c>
      <c r="N208" s="259"/>
      <c r="O208" s="312"/>
      <c r="P208" s="313">
        <v>190</v>
      </c>
      <c r="Q208" s="315"/>
      <c r="T208" s="254"/>
      <c r="U208" s="254"/>
      <c r="V208" s="254"/>
      <c r="W208" s="254"/>
      <c r="X208" s="254"/>
      <c r="Y208" s="254"/>
      <c r="Z208" s="222">
        <f t="shared" si="43"/>
        <v>544</v>
      </c>
    </row>
    <row r="209" spans="1:26" s="255" customFormat="1" ht="15" customHeight="1">
      <c r="A209" s="338" t="s">
        <v>477</v>
      </c>
      <c r="B209" s="307" t="s">
        <v>449</v>
      </c>
      <c r="C209" s="222">
        <v>990</v>
      </c>
      <c r="D209" s="222">
        <f t="shared" si="41"/>
        <v>82.5</v>
      </c>
      <c r="E209" s="221"/>
      <c r="F209" s="222">
        <f t="shared" si="42"/>
        <v>-14</v>
      </c>
      <c r="G209" s="222"/>
      <c r="H209" s="259"/>
      <c r="I209" s="221"/>
      <c r="J209" s="221">
        <v>-14</v>
      </c>
      <c r="K209" s="311"/>
      <c r="L209" s="222"/>
      <c r="M209" s="222">
        <f t="shared" si="40"/>
        <v>976</v>
      </c>
      <c r="N209" s="259"/>
      <c r="O209" s="312"/>
      <c r="P209" s="313">
        <v>65</v>
      </c>
      <c r="Q209" s="315"/>
      <c r="T209" s="254"/>
      <c r="U209" s="254"/>
      <c r="V209" s="254"/>
      <c r="W209" s="254"/>
      <c r="X209" s="254"/>
      <c r="Y209" s="254"/>
      <c r="Z209" s="222">
        <f t="shared" si="43"/>
        <v>976</v>
      </c>
    </row>
    <row r="210" spans="1:26" s="255" customFormat="1" ht="15" customHeight="1">
      <c r="A210" s="338" t="s">
        <v>477</v>
      </c>
      <c r="B210" s="307" t="s">
        <v>446</v>
      </c>
      <c r="C210" s="222">
        <v>811</v>
      </c>
      <c r="D210" s="222">
        <f t="shared" si="41"/>
        <v>67.583333333333329</v>
      </c>
      <c r="E210" s="221"/>
      <c r="F210" s="222">
        <f t="shared" si="42"/>
        <v>-12</v>
      </c>
      <c r="G210" s="222"/>
      <c r="H210" s="259"/>
      <c r="I210" s="221"/>
      <c r="J210" s="221">
        <v>-12</v>
      </c>
      <c r="K210" s="311"/>
      <c r="L210" s="222"/>
      <c r="M210" s="222">
        <f t="shared" si="40"/>
        <v>799</v>
      </c>
      <c r="N210" s="259"/>
      <c r="O210" s="312"/>
      <c r="P210" s="313">
        <v>132</v>
      </c>
      <c r="Q210" s="315"/>
      <c r="T210" s="254"/>
      <c r="U210" s="254"/>
      <c r="V210" s="254"/>
      <c r="W210" s="254"/>
      <c r="X210" s="254"/>
      <c r="Y210" s="254"/>
      <c r="Z210" s="222">
        <f t="shared" si="43"/>
        <v>799</v>
      </c>
    </row>
    <row r="211" spans="1:26" s="255" customFormat="1" ht="15" customHeight="1">
      <c r="A211" s="338" t="s">
        <v>477</v>
      </c>
      <c r="B211" s="307" t="s">
        <v>15</v>
      </c>
      <c r="C211" s="222">
        <v>813</v>
      </c>
      <c r="D211" s="222">
        <f t="shared" si="41"/>
        <v>67.75</v>
      </c>
      <c r="E211" s="221"/>
      <c r="F211" s="222">
        <f t="shared" si="42"/>
        <v>-12</v>
      </c>
      <c r="G211" s="222"/>
      <c r="H211" s="259"/>
      <c r="I211" s="221"/>
      <c r="J211" s="221">
        <v>-12</v>
      </c>
      <c r="K211" s="311"/>
      <c r="L211" s="222"/>
      <c r="M211" s="222">
        <f t="shared" si="40"/>
        <v>801</v>
      </c>
      <c r="N211" s="259"/>
      <c r="O211" s="312"/>
      <c r="P211" s="313">
        <v>121</v>
      </c>
      <c r="Q211" s="315"/>
      <c r="T211" s="254"/>
      <c r="U211" s="254"/>
      <c r="V211" s="254"/>
      <c r="W211" s="254"/>
      <c r="X211" s="254"/>
      <c r="Y211" s="254"/>
      <c r="Z211" s="222">
        <f t="shared" si="43"/>
        <v>801</v>
      </c>
    </row>
    <row r="212" spans="1:26" s="255" customFormat="1" ht="15" customHeight="1">
      <c r="A212" s="338" t="s">
        <v>477</v>
      </c>
      <c r="B212" s="307" t="s">
        <v>55</v>
      </c>
      <c r="C212" s="222">
        <v>1071</v>
      </c>
      <c r="D212" s="222">
        <f t="shared" si="41"/>
        <v>89.25</v>
      </c>
      <c r="E212" s="221"/>
      <c r="F212" s="222">
        <f t="shared" si="42"/>
        <v>-16</v>
      </c>
      <c r="G212" s="222"/>
      <c r="H212" s="259"/>
      <c r="I212" s="221"/>
      <c r="J212" s="221">
        <v>-16</v>
      </c>
      <c r="K212" s="311"/>
      <c r="L212" s="222"/>
      <c r="M212" s="222">
        <f t="shared" si="40"/>
        <v>1055</v>
      </c>
      <c r="N212" s="259"/>
      <c r="O212" s="312"/>
      <c r="P212" s="313">
        <v>85</v>
      </c>
      <c r="Q212" s="315"/>
      <c r="T212" s="254"/>
      <c r="U212" s="254"/>
      <c r="V212" s="254"/>
      <c r="W212" s="254"/>
      <c r="X212" s="254"/>
      <c r="Y212" s="254"/>
      <c r="Z212" s="222">
        <f t="shared" si="43"/>
        <v>1055</v>
      </c>
    </row>
    <row r="213" spans="1:26" s="255" customFormat="1" ht="15" customHeight="1">
      <c r="A213" s="338" t="s">
        <v>477</v>
      </c>
      <c r="B213" s="307" t="s">
        <v>101</v>
      </c>
      <c r="C213" s="222">
        <v>0</v>
      </c>
      <c r="D213" s="222">
        <f t="shared" si="41"/>
        <v>0</v>
      </c>
      <c r="E213" s="221"/>
      <c r="F213" s="222">
        <f t="shared" si="42"/>
        <v>0</v>
      </c>
      <c r="G213" s="222"/>
      <c r="H213" s="259"/>
      <c r="I213" s="221"/>
      <c r="J213" s="221">
        <v>0</v>
      </c>
      <c r="K213" s="311"/>
      <c r="L213" s="222"/>
      <c r="M213" s="222">
        <f t="shared" si="40"/>
        <v>0</v>
      </c>
      <c r="N213" s="259"/>
      <c r="O213" s="312"/>
      <c r="P213" s="313">
        <v>7</v>
      </c>
      <c r="Q213" s="315"/>
      <c r="T213" s="254"/>
      <c r="U213" s="254"/>
      <c r="V213" s="254"/>
      <c r="W213" s="254"/>
      <c r="X213" s="254"/>
      <c r="Y213" s="254"/>
      <c r="Z213" s="222">
        <f t="shared" si="43"/>
        <v>0</v>
      </c>
    </row>
    <row r="214" spans="1:26" s="255" customFormat="1" ht="15" customHeight="1">
      <c r="A214" s="338" t="s">
        <v>477</v>
      </c>
      <c r="B214" s="307" t="s">
        <v>462</v>
      </c>
      <c r="C214" s="222">
        <v>135</v>
      </c>
      <c r="D214" s="222">
        <f t="shared" si="41"/>
        <v>11.25</v>
      </c>
      <c r="E214" s="221"/>
      <c r="F214" s="222">
        <f t="shared" si="42"/>
        <v>-2</v>
      </c>
      <c r="G214" s="222"/>
      <c r="H214" s="259"/>
      <c r="I214" s="221"/>
      <c r="J214" s="221">
        <v>-2</v>
      </c>
      <c r="K214" s="311"/>
      <c r="L214" s="222"/>
      <c r="M214" s="222">
        <f t="shared" si="40"/>
        <v>133</v>
      </c>
      <c r="N214" s="259"/>
      <c r="O214" s="312"/>
      <c r="P214" s="313">
        <v>20</v>
      </c>
      <c r="Q214" s="315"/>
      <c r="T214" s="254"/>
      <c r="U214" s="254"/>
      <c r="V214" s="254"/>
      <c r="W214" s="254"/>
      <c r="X214" s="254"/>
      <c r="Y214" s="254"/>
      <c r="Z214" s="222">
        <f t="shared" si="43"/>
        <v>133</v>
      </c>
    </row>
    <row r="215" spans="1:26" s="255" customFormat="1" ht="15" customHeight="1">
      <c r="A215" s="338" t="s">
        <v>477</v>
      </c>
      <c r="B215" s="331" t="s">
        <v>210</v>
      </c>
      <c r="C215" s="222">
        <v>530</v>
      </c>
      <c r="D215" s="222">
        <f t="shared" si="41"/>
        <v>44.166666666666664</v>
      </c>
      <c r="E215" s="221"/>
      <c r="F215" s="222">
        <f t="shared" si="42"/>
        <v>-8</v>
      </c>
      <c r="G215" s="222"/>
      <c r="H215" s="259"/>
      <c r="I215" s="221"/>
      <c r="J215" s="221">
        <v>-8</v>
      </c>
      <c r="K215" s="311"/>
      <c r="L215" s="222"/>
      <c r="M215" s="222">
        <f t="shared" si="40"/>
        <v>522</v>
      </c>
      <c r="N215" s="259"/>
      <c r="O215" s="312"/>
      <c r="P215" s="313">
        <v>93</v>
      </c>
      <c r="Q215" s="315"/>
      <c r="T215" s="254"/>
      <c r="U215" s="254"/>
      <c r="V215" s="254"/>
      <c r="W215" s="254"/>
      <c r="X215" s="254"/>
      <c r="Y215" s="254"/>
      <c r="Z215" s="222">
        <f t="shared" si="43"/>
        <v>522</v>
      </c>
    </row>
    <row r="216" spans="1:26" s="255" customFormat="1" ht="15" customHeight="1">
      <c r="A216" s="338" t="s">
        <v>477</v>
      </c>
      <c r="B216" s="307" t="s">
        <v>463</v>
      </c>
      <c r="C216" s="222">
        <v>120</v>
      </c>
      <c r="D216" s="222">
        <f t="shared" si="41"/>
        <v>10</v>
      </c>
      <c r="E216" s="221"/>
      <c r="F216" s="222">
        <f t="shared" si="42"/>
        <v>-2</v>
      </c>
      <c r="G216" s="222"/>
      <c r="H216" s="259"/>
      <c r="I216" s="221"/>
      <c r="J216" s="221">
        <v>-2</v>
      </c>
      <c r="K216" s="311"/>
      <c r="L216" s="222"/>
      <c r="M216" s="222">
        <f t="shared" si="40"/>
        <v>118</v>
      </c>
      <c r="N216" s="259"/>
      <c r="O216" s="312"/>
      <c r="P216" s="313">
        <v>20</v>
      </c>
      <c r="Q216" s="315"/>
      <c r="T216" s="254"/>
      <c r="U216" s="254"/>
      <c r="V216" s="254"/>
      <c r="W216" s="254"/>
      <c r="X216" s="254"/>
      <c r="Y216" s="254"/>
      <c r="Z216" s="222">
        <f t="shared" si="43"/>
        <v>118</v>
      </c>
    </row>
    <row r="217" spans="1:26" s="255" customFormat="1" ht="15" customHeight="1">
      <c r="A217" s="338" t="s">
        <v>477</v>
      </c>
      <c r="B217" s="307" t="s">
        <v>464</v>
      </c>
      <c r="C217" s="222">
        <v>393</v>
      </c>
      <c r="D217" s="222">
        <f t="shared" si="41"/>
        <v>32.75</v>
      </c>
      <c r="E217" s="221"/>
      <c r="F217" s="222">
        <f t="shared" si="42"/>
        <v>-6</v>
      </c>
      <c r="G217" s="222"/>
      <c r="H217" s="259"/>
      <c r="I217" s="221"/>
      <c r="J217" s="221">
        <v>-6</v>
      </c>
      <c r="K217" s="311"/>
      <c r="L217" s="222"/>
      <c r="M217" s="222">
        <f t="shared" si="40"/>
        <v>387</v>
      </c>
      <c r="N217" s="259"/>
      <c r="O217" s="312"/>
      <c r="P217" s="313">
        <v>112</v>
      </c>
      <c r="Q217" s="315"/>
      <c r="T217" s="254"/>
      <c r="U217" s="254"/>
      <c r="V217" s="254"/>
      <c r="W217" s="254"/>
      <c r="X217" s="254"/>
      <c r="Y217" s="254"/>
      <c r="Z217" s="222">
        <f t="shared" si="43"/>
        <v>387</v>
      </c>
    </row>
    <row r="218" spans="1:26" s="255" customFormat="1" ht="15" customHeight="1">
      <c r="A218" s="338" t="s">
        <v>477</v>
      </c>
      <c r="B218" s="307" t="s">
        <v>465</v>
      </c>
      <c r="C218" s="222">
        <v>429</v>
      </c>
      <c r="D218" s="222">
        <f t="shared" si="41"/>
        <v>35.75</v>
      </c>
      <c r="E218" s="221"/>
      <c r="F218" s="222">
        <f t="shared" si="42"/>
        <v>-6</v>
      </c>
      <c r="G218" s="222"/>
      <c r="H218" s="259"/>
      <c r="I218" s="221"/>
      <c r="J218" s="221">
        <v>-6</v>
      </c>
      <c r="K218" s="311"/>
      <c r="L218" s="222"/>
      <c r="M218" s="222">
        <f t="shared" si="40"/>
        <v>423</v>
      </c>
      <c r="N218" s="259"/>
      <c r="O218" s="312"/>
      <c r="P218" s="313">
        <v>50</v>
      </c>
      <c r="Q218" s="315"/>
      <c r="T218" s="254"/>
      <c r="U218" s="254"/>
      <c r="V218" s="254"/>
      <c r="W218" s="254"/>
      <c r="X218" s="254"/>
      <c r="Y218" s="254"/>
      <c r="Z218" s="222">
        <f t="shared" si="43"/>
        <v>423</v>
      </c>
    </row>
    <row r="219" spans="1:26" s="255" customFormat="1" ht="15" customHeight="1">
      <c r="A219" s="338" t="s">
        <v>477</v>
      </c>
      <c r="B219" s="331" t="s">
        <v>38</v>
      </c>
      <c r="C219" s="222">
        <v>800</v>
      </c>
      <c r="D219" s="222">
        <f t="shared" si="41"/>
        <v>66.666666666666671</v>
      </c>
      <c r="E219" s="221"/>
      <c r="F219" s="222">
        <f t="shared" si="42"/>
        <v>-12</v>
      </c>
      <c r="G219" s="222"/>
      <c r="H219" s="259"/>
      <c r="I219" s="221"/>
      <c r="J219" s="221">
        <v>-12</v>
      </c>
      <c r="K219" s="311"/>
      <c r="L219" s="222"/>
      <c r="M219" s="222">
        <f t="shared" si="40"/>
        <v>788</v>
      </c>
      <c r="N219" s="259"/>
      <c r="O219" s="312"/>
      <c r="P219" s="313">
        <v>220</v>
      </c>
      <c r="Q219" s="315"/>
      <c r="T219" s="254"/>
      <c r="U219" s="254"/>
      <c r="V219" s="254"/>
      <c r="W219" s="254"/>
      <c r="X219" s="254"/>
      <c r="Y219" s="254"/>
      <c r="Z219" s="222">
        <f t="shared" si="43"/>
        <v>788</v>
      </c>
    </row>
    <row r="220" spans="1:26" s="255" customFormat="1" ht="15" customHeight="1">
      <c r="A220" s="338" t="s">
        <v>477</v>
      </c>
      <c r="B220" s="331" t="s">
        <v>42</v>
      </c>
      <c r="C220" s="263">
        <v>302</v>
      </c>
      <c r="D220" s="222">
        <f t="shared" si="41"/>
        <v>25.166666666666668</v>
      </c>
      <c r="E220" s="221"/>
      <c r="F220" s="222">
        <f t="shared" si="42"/>
        <v>-4</v>
      </c>
      <c r="G220" s="222"/>
      <c r="H220" s="259"/>
      <c r="I220" s="221"/>
      <c r="J220" s="221">
        <v>-4</v>
      </c>
      <c r="K220" s="311"/>
      <c r="L220" s="222"/>
      <c r="M220" s="222">
        <f t="shared" si="40"/>
        <v>298</v>
      </c>
      <c r="N220" s="259"/>
      <c r="O220" s="312"/>
      <c r="P220" s="313">
        <v>53</v>
      </c>
      <c r="Q220" s="315"/>
      <c r="T220" s="254"/>
      <c r="U220" s="254"/>
      <c r="V220" s="254"/>
      <c r="W220" s="254"/>
      <c r="X220" s="254"/>
      <c r="Y220" s="254"/>
      <c r="Z220" s="222">
        <f t="shared" si="43"/>
        <v>298</v>
      </c>
    </row>
    <row r="221" spans="1:26" s="255" customFormat="1" ht="15" customHeight="1">
      <c r="A221" s="338" t="s">
        <v>477</v>
      </c>
      <c r="B221" s="307" t="s">
        <v>467</v>
      </c>
      <c r="C221" s="222">
        <v>588</v>
      </c>
      <c r="D221" s="222">
        <f t="shared" si="41"/>
        <v>49</v>
      </c>
      <c r="E221" s="221"/>
      <c r="F221" s="222">
        <f t="shared" si="42"/>
        <v>-9</v>
      </c>
      <c r="G221" s="222"/>
      <c r="H221" s="259"/>
      <c r="I221" s="221"/>
      <c r="J221" s="221">
        <v>-9</v>
      </c>
      <c r="K221" s="311"/>
      <c r="L221" s="222"/>
      <c r="M221" s="222">
        <f t="shared" si="40"/>
        <v>579</v>
      </c>
      <c r="N221" s="259"/>
      <c r="O221" s="312"/>
      <c r="P221" s="313">
        <v>25</v>
      </c>
      <c r="Q221" s="315"/>
      <c r="T221" s="254"/>
      <c r="U221" s="254"/>
      <c r="V221" s="254"/>
      <c r="W221" s="254"/>
      <c r="X221" s="254"/>
      <c r="Y221" s="254"/>
      <c r="Z221" s="222">
        <f t="shared" si="43"/>
        <v>579</v>
      </c>
    </row>
    <row r="222" spans="1:26" s="255" customFormat="1" ht="15" customHeight="1">
      <c r="A222" s="338" t="s">
        <v>477</v>
      </c>
      <c r="B222" s="307" t="s">
        <v>478</v>
      </c>
      <c r="C222" s="222">
        <v>206</v>
      </c>
      <c r="D222" s="222">
        <f t="shared" si="41"/>
        <v>17.166666666666668</v>
      </c>
      <c r="E222" s="221"/>
      <c r="F222" s="222">
        <f t="shared" si="42"/>
        <v>-3</v>
      </c>
      <c r="G222" s="222"/>
      <c r="H222" s="259"/>
      <c r="I222" s="221"/>
      <c r="J222" s="221">
        <v>-3</v>
      </c>
      <c r="K222" s="311"/>
      <c r="L222" s="222"/>
      <c r="M222" s="222">
        <f t="shared" si="40"/>
        <v>203</v>
      </c>
      <c r="N222" s="259"/>
      <c r="O222" s="312"/>
      <c r="P222" s="313">
        <v>61</v>
      </c>
      <c r="Q222" s="315"/>
      <c r="T222" s="254"/>
      <c r="U222" s="254"/>
      <c r="V222" s="254"/>
      <c r="W222" s="254"/>
      <c r="X222" s="254"/>
      <c r="Y222" s="254"/>
      <c r="Z222" s="222">
        <f t="shared" si="43"/>
        <v>203</v>
      </c>
    </row>
    <row r="223" spans="1:26" s="255" customFormat="1" ht="15" customHeight="1">
      <c r="A223" s="338" t="s">
        <v>477</v>
      </c>
      <c r="B223" s="307" t="s">
        <v>100</v>
      </c>
      <c r="C223" s="222">
        <v>60</v>
      </c>
      <c r="D223" s="222">
        <f t="shared" si="41"/>
        <v>5</v>
      </c>
      <c r="E223" s="221"/>
      <c r="F223" s="222">
        <f t="shared" si="42"/>
        <v>-1</v>
      </c>
      <c r="G223" s="222"/>
      <c r="H223" s="259"/>
      <c r="I223" s="221"/>
      <c r="J223" s="221">
        <v>-1</v>
      </c>
      <c r="K223" s="311"/>
      <c r="L223" s="222"/>
      <c r="M223" s="222">
        <f t="shared" si="40"/>
        <v>59</v>
      </c>
      <c r="N223" s="259"/>
      <c r="O223" s="312"/>
      <c r="P223" s="313">
        <v>23</v>
      </c>
      <c r="Q223" s="315"/>
      <c r="T223" s="254"/>
      <c r="U223" s="254"/>
      <c r="V223" s="254"/>
      <c r="W223" s="254"/>
      <c r="X223" s="254"/>
      <c r="Y223" s="254"/>
      <c r="Z223" s="222">
        <f t="shared" si="43"/>
        <v>59</v>
      </c>
    </row>
    <row r="224" spans="1:26" s="255" customFormat="1" ht="15" customHeight="1">
      <c r="A224" s="338" t="s">
        <v>477</v>
      </c>
      <c r="B224" s="320" t="s">
        <v>506</v>
      </c>
      <c r="C224" s="222">
        <v>523</v>
      </c>
      <c r="D224" s="222">
        <f t="shared" si="41"/>
        <v>43.583333333333336</v>
      </c>
      <c r="E224" s="221"/>
      <c r="F224" s="222">
        <f t="shared" si="42"/>
        <v>-8</v>
      </c>
      <c r="G224" s="222"/>
      <c r="H224" s="259"/>
      <c r="I224" s="221"/>
      <c r="J224" s="221">
        <v>-8</v>
      </c>
      <c r="K224" s="311"/>
      <c r="L224" s="222"/>
      <c r="M224" s="222">
        <f t="shared" si="40"/>
        <v>515</v>
      </c>
      <c r="N224" s="259"/>
      <c r="O224" s="312"/>
      <c r="P224" s="313">
        <v>136</v>
      </c>
      <c r="Q224" s="315"/>
      <c r="T224" s="254"/>
      <c r="U224" s="254"/>
      <c r="V224" s="254"/>
      <c r="W224" s="254"/>
      <c r="X224" s="254"/>
      <c r="Y224" s="254"/>
      <c r="Z224" s="222">
        <f t="shared" si="43"/>
        <v>515</v>
      </c>
    </row>
    <row r="225" spans="1:26" s="255" customFormat="1" ht="15" customHeight="1">
      <c r="A225" s="338" t="s">
        <v>477</v>
      </c>
      <c r="B225" s="307" t="s">
        <v>59</v>
      </c>
      <c r="C225" s="222">
        <v>660</v>
      </c>
      <c r="D225" s="222">
        <f t="shared" si="41"/>
        <v>55</v>
      </c>
      <c r="E225" s="221"/>
      <c r="F225" s="222">
        <f t="shared" si="42"/>
        <v>-10</v>
      </c>
      <c r="G225" s="222"/>
      <c r="H225" s="259"/>
      <c r="I225" s="221"/>
      <c r="J225" s="221">
        <v>-10</v>
      </c>
      <c r="K225" s="311"/>
      <c r="L225" s="222"/>
      <c r="M225" s="222">
        <f t="shared" si="40"/>
        <v>650</v>
      </c>
      <c r="N225" s="259"/>
      <c r="O225" s="312"/>
      <c r="P225" s="313">
        <v>189</v>
      </c>
      <c r="Q225" s="315"/>
      <c r="T225" s="254"/>
      <c r="U225" s="254"/>
      <c r="V225" s="254"/>
      <c r="W225" s="254"/>
      <c r="X225" s="254"/>
      <c r="Y225" s="254"/>
      <c r="Z225" s="222">
        <f t="shared" si="43"/>
        <v>650</v>
      </c>
    </row>
    <row r="226" spans="1:26" s="255" customFormat="1" ht="15" customHeight="1">
      <c r="A226" s="338" t="s">
        <v>477</v>
      </c>
      <c r="B226" s="307" t="s">
        <v>468</v>
      </c>
      <c r="C226" s="222">
        <v>41</v>
      </c>
      <c r="D226" s="222">
        <f t="shared" si="41"/>
        <v>3.4166666666666665</v>
      </c>
      <c r="E226" s="221"/>
      <c r="F226" s="222">
        <f t="shared" si="42"/>
        <v>-1</v>
      </c>
      <c r="G226" s="222"/>
      <c r="H226" s="259"/>
      <c r="I226" s="221"/>
      <c r="J226" s="221">
        <v>-1</v>
      </c>
      <c r="K226" s="311"/>
      <c r="L226" s="222"/>
      <c r="M226" s="222">
        <f t="shared" si="40"/>
        <v>40</v>
      </c>
      <c r="N226" s="259"/>
      <c r="O226" s="312"/>
      <c r="P226" s="313">
        <v>25</v>
      </c>
      <c r="Q226" s="315"/>
      <c r="T226" s="254"/>
      <c r="U226" s="254"/>
      <c r="V226" s="254"/>
      <c r="W226" s="254"/>
      <c r="X226" s="254"/>
      <c r="Y226" s="254"/>
      <c r="Z226" s="222">
        <f t="shared" si="43"/>
        <v>40</v>
      </c>
    </row>
    <row r="227" spans="1:26" s="255" customFormat="1" ht="15" customHeight="1">
      <c r="A227" s="339" t="s">
        <v>477</v>
      </c>
      <c r="B227" s="307" t="s">
        <v>123</v>
      </c>
      <c r="C227" s="222">
        <v>1234</v>
      </c>
      <c r="D227" s="222">
        <f t="shared" si="41"/>
        <v>102.83333333333333</v>
      </c>
      <c r="E227" s="221"/>
      <c r="F227" s="222">
        <f t="shared" si="42"/>
        <v>-18</v>
      </c>
      <c r="G227" s="222"/>
      <c r="H227" s="259"/>
      <c r="I227" s="221"/>
      <c r="J227" s="221">
        <v>-18</v>
      </c>
      <c r="K227" s="311"/>
      <c r="L227" s="222"/>
      <c r="M227" s="222">
        <f t="shared" si="40"/>
        <v>1216</v>
      </c>
      <c r="N227" s="259"/>
      <c r="O227" s="312"/>
      <c r="P227" s="313">
        <v>197</v>
      </c>
      <c r="Q227" s="315"/>
      <c r="T227" s="254"/>
      <c r="U227" s="254"/>
      <c r="V227" s="254"/>
      <c r="W227" s="254"/>
      <c r="X227" s="254"/>
      <c r="Y227" s="254"/>
      <c r="Z227" s="222">
        <f t="shared" si="43"/>
        <v>1216</v>
      </c>
    </row>
    <row r="228" spans="1:26" s="255" customFormat="1" ht="15" customHeight="1">
      <c r="A228" s="338" t="s">
        <v>477</v>
      </c>
      <c r="B228" s="307" t="s">
        <v>62</v>
      </c>
      <c r="C228" s="222">
        <v>870</v>
      </c>
      <c r="D228" s="222">
        <f t="shared" si="41"/>
        <v>72.5</v>
      </c>
      <c r="E228" s="221"/>
      <c r="F228" s="222">
        <f t="shared" si="42"/>
        <v>-13</v>
      </c>
      <c r="G228" s="222"/>
      <c r="H228" s="259"/>
      <c r="I228" s="221"/>
      <c r="J228" s="221">
        <v>-13</v>
      </c>
      <c r="K228" s="311"/>
      <c r="L228" s="222"/>
      <c r="M228" s="222">
        <f t="shared" si="40"/>
        <v>857</v>
      </c>
      <c r="N228" s="259"/>
      <c r="O228" s="312"/>
      <c r="P228" s="313">
        <v>294</v>
      </c>
      <c r="Q228" s="315"/>
      <c r="T228" s="254"/>
      <c r="U228" s="254"/>
      <c r="V228" s="254"/>
      <c r="W228" s="254"/>
      <c r="X228" s="254"/>
      <c r="Y228" s="254"/>
      <c r="Z228" s="222">
        <f t="shared" si="43"/>
        <v>857</v>
      </c>
    </row>
    <row r="229" spans="1:26" s="255" customFormat="1" ht="15" customHeight="1">
      <c r="A229" s="338" t="s">
        <v>477</v>
      </c>
      <c r="B229" s="307" t="s">
        <v>348</v>
      </c>
      <c r="C229" s="222">
        <v>807</v>
      </c>
      <c r="D229" s="222">
        <f t="shared" si="41"/>
        <v>67.25</v>
      </c>
      <c r="E229" s="221"/>
      <c r="F229" s="222">
        <f t="shared" si="42"/>
        <v>-12</v>
      </c>
      <c r="G229" s="222"/>
      <c r="H229" s="259"/>
      <c r="I229" s="221"/>
      <c r="J229" s="221">
        <v>-12</v>
      </c>
      <c r="K229" s="311"/>
      <c r="L229" s="222"/>
      <c r="M229" s="222">
        <f t="shared" si="40"/>
        <v>795</v>
      </c>
      <c r="N229" s="259"/>
      <c r="O229" s="312"/>
      <c r="P229" s="313">
        <v>45</v>
      </c>
      <c r="Q229" s="315"/>
      <c r="T229" s="254"/>
      <c r="U229" s="254"/>
      <c r="V229" s="254"/>
      <c r="W229" s="254"/>
      <c r="X229" s="254"/>
      <c r="Y229" s="254"/>
      <c r="Z229" s="222">
        <f t="shared" si="43"/>
        <v>795</v>
      </c>
    </row>
    <row r="230" spans="1:26" s="255" customFormat="1" ht="15" customHeight="1">
      <c r="A230" s="338" t="s">
        <v>477</v>
      </c>
      <c r="B230" s="307" t="s">
        <v>469</v>
      </c>
      <c r="C230" s="222">
        <v>1097</v>
      </c>
      <c r="D230" s="222">
        <f t="shared" si="41"/>
        <v>91.416666666666671</v>
      </c>
      <c r="E230" s="221"/>
      <c r="F230" s="222">
        <f t="shared" si="42"/>
        <v>-16</v>
      </c>
      <c r="G230" s="222"/>
      <c r="H230" s="259"/>
      <c r="I230" s="221"/>
      <c r="J230" s="221">
        <v>-16</v>
      </c>
      <c r="K230" s="311"/>
      <c r="L230" s="222"/>
      <c r="M230" s="222">
        <f t="shared" si="40"/>
        <v>1081</v>
      </c>
      <c r="N230" s="259"/>
      <c r="O230" s="312"/>
      <c r="P230" s="313">
        <v>249</v>
      </c>
      <c r="Q230" s="315"/>
      <c r="T230" s="254"/>
      <c r="U230" s="254"/>
      <c r="V230" s="254"/>
      <c r="W230" s="254"/>
      <c r="X230" s="254"/>
      <c r="Y230" s="254"/>
      <c r="Z230" s="222">
        <f t="shared" si="43"/>
        <v>1081</v>
      </c>
    </row>
    <row r="231" spans="1:26" s="255" customFormat="1" ht="15" customHeight="1">
      <c r="A231" s="338" t="s">
        <v>477</v>
      </c>
      <c r="B231" s="307" t="s">
        <v>63</v>
      </c>
      <c r="C231" s="222">
        <v>668</v>
      </c>
      <c r="D231" s="222">
        <f t="shared" si="41"/>
        <v>55.666666666666664</v>
      </c>
      <c r="E231" s="221"/>
      <c r="F231" s="222">
        <f t="shared" si="42"/>
        <v>-10</v>
      </c>
      <c r="G231" s="222"/>
      <c r="H231" s="259"/>
      <c r="I231" s="221"/>
      <c r="J231" s="221">
        <v>-10</v>
      </c>
      <c r="K231" s="311"/>
      <c r="L231" s="222"/>
      <c r="M231" s="222">
        <f t="shared" si="40"/>
        <v>658</v>
      </c>
      <c r="N231" s="259"/>
      <c r="O231" s="312"/>
      <c r="P231" s="313">
        <v>51</v>
      </c>
      <c r="Q231" s="315"/>
      <c r="T231" s="254"/>
      <c r="U231" s="254"/>
      <c r="V231" s="254"/>
      <c r="W231" s="254"/>
      <c r="X231" s="254"/>
      <c r="Y231" s="254"/>
      <c r="Z231" s="222">
        <f t="shared" si="43"/>
        <v>658</v>
      </c>
    </row>
    <row r="232" spans="1:26" s="255" customFormat="1" ht="15" customHeight="1">
      <c r="A232" s="338" t="s">
        <v>477</v>
      </c>
      <c r="B232" s="307" t="s">
        <v>64</v>
      </c>
      <c r="C232" s="222">
        <v>880</v>
      </c>
      <c r="D232" s="222">
        <f t="shared" si="41"/>
        <v>73.333333333333329</v>
      </c>
      <c r="E232" s="221"/>
      <c r="F232" s="222">
        <f t="shared" si="42"/>
        <v>-13</v>
      </c>
      <c r="G232" s="222"/>
      <c r="H232" s="259"/>
      <c r="I232" s="221"/>
      <c r="J232" s="221">
        <v>-13</v>
      </c>
      <c r="K232" s="311"/>
      <c r="L232" s="222"/>
      <c r="M232" s="222">
        <f t="shared" si="40"/>
        <v>867</v>
      </c>
      <c r="N232" s="259"/>
      <c r="O232" s="312"/>
      <c r="P232" s="313">
        <v>65</v>
      </c>
      <c r="Q232" s="315"/>
      <c r="T232" s="254"/>
      <c r="U232" s="254"/>
      <c r="V232" s="254"/>
      <c r="W232" s="254"/>
      <c r="X232" s="254"/>
      <c r="Y232" s="254"/>
      <c r="Z232" s="222">
        <f t="shared" si="43"/>
        <v>867</v>
      </c>
    </row>
    <row r="233" spans="1:26" s="255" customFormat="1" ht="15" customHeight="1">
      <c r="A233" s="338" t="s">
        <v>477</v>
      </c>
      <c r="B233" s="307" t="s">
        <v>66</v>
      </c>
      <c r="C233" s="222">
        <v>861</v>
      </c>
      <c r="D233" s="222">
        <f t="shared" si="41"/>
        <v>71.75</v>
      </c>
      <c r="E233" s="221"/>
      <c r="F233" s="222">
        <f t="shared" si="42"/>
        <v>-13</v>
      </c>
      <c r="G233" s="222"/>
      <c r="H233" s="259"/>
      <c r="I233" s="221"/>
      <c r="J233" s="221">
        <v>-13</v>
      </c>
      <c r="K233" s="311"/>
      <c r="L233" s="222"/>
      <c r="M233" s="222">
        <f t="shared" si="40"/>
        <v>848</v>
      </c>
      <c r="N233" s="259"/>
      <c r="O233" s="312"/>
      <c r="P233" s="313">
        <v>68</v>
      </c>
      <c r="Q233" s="315"/>
      <c r="T233" s="254"/>
      <c r="U233" s="254"/>
      <c r="V233" s="254"/>
      <c r="W233" s="254"/>
      <c r="X233" s="254"/>
      <c r="Y233" s="254"/>
      <c r="Z233" s="222">
        <f t="shared" si="43"/>
        <v>848</v>
      </c>
    </row>
    <row r="234" spans="1:26" s="255" customFormat="1" ht="15" customHeight="1">
      <c r="A234" s="338" t="s">
        <v>477</v>
      </c>
      <c r="B234" s="307" t="s">
        <v>439</v>
      </c>
      <c r="C234" s="222">
        <v>1256</v>
      </c>
      <c r="D234" s="222">
        <f t="shared" si="41"/>
        <v>104.66666666666667</v>
      </c>
      <c r="E234" s="221"/>
      <c r="F234" s="222">
        <f t="shared" si="42"/>
        <v>-18</v>
      </c>
      <c r="G234" s="222"/>
      <c r="H234" s="259"/>
      <c r="I234" s="221"/>
      <c r="J234" s="221">
        <v>-18</v>
      </c>
      <c r="K234" s="311"/>
      <c r="L234" s="222"/>
      <c r="M234" s="222">
        <f t="shared" si="40"/>
        <v>1238</v>
      </c>
      <c r="N234" s="259"/>
      <c r="O234" s="312"/>
      <c r="P234" s="313">
        <v>44</v>
      </c>
      <c r="Q234" s="315"/>
      <c r="T234" s="254"/>
      <c r="U234" s="254"/>
      <c r="V234" s="254"/>
      <c r="W234" s="254"/>
      <c r="X234" s="254"/>
      <c r="Y234" s="254"/>
      <c r="Z234" s="222">
        <f t="shared" si="43"/>
        <v>1238</v>
      </c>
    </row>
    <row r="235" spans="1:26" s="255" customFormat="1" ht="15" customHeight="1">
      <c r="A235" s="338" t="s">
        <v>477</v>
      </c>
      <c r="B235" s="307" t="s">
        <v>470</v>
      </c>
      <c r="C235" s="222">
        <v>1277</v>
      </c>
      <c r="D235" s="222">
        <f t="shared" si="41"/>
        <v>106.41666666666667</v>
      </c>
      <c r="E235" s="221"/>
      <c r="F235" s="222">
        <f t="shared" si="42"/>
        <v>-19</v>
      </c>
      <c r="G235" s="222"/>
      <c r="H235" s="259"/>
      <c r="I235" s="221"/>
      <c r="J235" s="221">
        <v>-19</v>
      </c>
      <c r="K235" s="311"/>
      <c r="L235" s="222"/>
      <c r="M235" s="222">
        <f t="shared" si="40"/>
        <v>1258</v>
      </c>
      <c r="N235" s="259"/>
      <c r="O235" s="312"/>
      <c r="P235" s="313">
        <v>297</v>
      </c>
      <c r="Q235" s="315"/>
      <c r="T235" s="254"/>
      <c r="U235" s="254"/>
      <c r="V235" s="254"/>
      <c r="W235" s="254"/>
      <c r="X235" s="254"/>
      <c r="Y235" s="254"/>
      <c r="Z235" s="222">
        <f t="shared" si="43"/>
        <v>1258</v>
      </c>
    </row>
    <row r="236" spans="1:26" s="255" customFormat="1" ht="15" customHeight="1">
      <c r="A236" s="338" t="s">
        <v>477</v>
      </c>
      <c r="B236" s="332" t="s">
        <v>511</v>
      </c>
      <c r="C236" s="222">
        <v>37</v>
      </c>
      <c r="D236" s="222">
        <f t="shared" si="41"/>
        <v>3.0833333333333335</v>
      </c>
      <c r="E236" s="221"/>
      <c r="F236" s="222">
        <f t="shared" si="42"/>
        <v>-1</v>
      </c>
      <c r="G236" s="222"/>
      <c r="H236" s="259"/>
      <c r="I236" s="221"/>
      <c r="J236" s="221">
        <v>-1</v>
      </c>
      <c r="K236" s="311"/>
      <c r="L236" s="222"/>
      <c r="M236" s="222">
        <f t="shared" si="40"/>
        <v>36</v>
      </c>
      <c r="N236" s="259"/>
      <c r="O236" s="312"/>
      <c r="P236" s="313">
        <v>4</v>
      </c>
      <c r="Q236" s="315"/>
      <c r="T236" s="254"/>
      <c r="U236" s="254"/>
      <c r="V236" s="254"/>
      <c r="W236" s="254"/>
      <c r="X236" s="254"/>
      <c r="Y236" s="254"/>
      <c r="Z236" s="222">
        <f t="shared" si="43"/>
        <v>36</v>
      </c>
    </row>
    <row r="237" spans="1:26" s="255" customFormat="1" ht="15" customHeight="1">
      <c r="A237" s="338" t="s">
        <v>477</v>
      </c>
      <c r="B237" s="307" t="s">
        <v>9</v>
      </c>
      <c r="C237" s="222">
        <v>280</v>
      </c>
      <c r="D237" s="222">
        <f t="shared" si="41"/>
        <v>23.333333333333332</v>
      </c>
      <c r="E237" s="221"/>
      <c r="F237" s="222">
        <f t="shared" si="42"/>
        <v>-4</v>
      </c>
      <c r="G237" s="222"/>
      <c r="H237" s="259"/>
      <c r="I237" s="221"/>
      <c r="J237" s="221">
        <v>-4</v>
      </c>
      <c r="K237" s="311"/>
      <c r="L237" s="222"/>
      <c r="M237" s="222">
        <f t="shared" si="40"/>
        <v>276</v>
      </c>
      <c r="N237" s="259"/>
      <c r="O237" s="312"/>
      <c r="P237" s="313">
        <v>26</v>
      </c>
      <c r="Q237" s="315"/>
      <c r="T237" s="254"/>
      <c r="U237" s="254"/>
      <c r="V237" s="254"/>
      <c r="W237" s="254"/>
      <c r="X237" s="254"/>
      <c r="Y237" s="254"/>
      <c r="Z237" s="222">
        <f t="shared" si="43"/>
        <v>276</v>
      </c>
    </row>
    <row r="238" spans="1:26" s="255" customFormat="1" ht="15" customHeight="1">
      <c r="A238" s="338" t="s">
        <v>477</v>
      </c>
      <c r="B238" s="307" t="s">
        <v>30</v>
      </c>
      <c r="C238" s="222">
        <v>847</v>
      </c>
      <c r="D238" s="222">
        <f t="shared" si="41"/>
        <v>70.583333333333329</v>
      </c>
      <c r="E238" s="221"/>
      <c r="F238" s="222">
        <f t="shared" si="42"/>
        <v>-12</v>
      </c>
      <c r="G238" s="222"/>
      <c r="H238" s="259"/>
      <c r="I238" s="221"/>
      <c r="J238" s="221">
        <v>-12</v>
      </c>
      <c r="K238" s="311"/>
      <c r="L238" s="222"/>
      <c r="M238" s="222">
        <f t="shared" si="40"/>
        <v>835</v>
      </c>
      <c r="N238" s="259"/>
      <c r="O238" s="312"/>
      <c r="P238" s="313">
        <v>177</v>
      </c>
      <c r="Q238" s="315"/>
      <c r="T238" s="254"/>
      <c r="U238" s="254"/>
      <c r="V238" s="254"/>
      <c r="W238" s="254"/>
      <c r="X238" s="254"/>
      <c r="Y238" s="254"/>
      <c r="Z238" s="222">
        <f t="shared" si="43"/>
        <v>835</v>
      </c>
    </row>
    <row r="239" spans="1:26" s="255" customFormat="1" ht="15" customHeight="1">
      <c r="A239" s="338" t="s">
        <v>477</v>
      </c>
      <c r="B239" s="307" t="s">
        <v>35</v>
      </c>
      <c r="C239" s="222">
        <v>202</v>
      </c>
      <c r="D239" s="222">
        <f t="shared" si="41"/>
        <v>16.833333333333332</v>
      </c>
      <c r="E239" s="221"/>
      <c r="F239" s="222">
        <f t="shared" si="42"/>
        <v>-3</v>
      </c>
      <c r="G239" s="222"/>
      <c r="H239" s="259"/>
      <c r="I239" s="221"/>
      <c r="J239" s="221">
        <v>-3</v>
      </c>
      <c r="K239" s="311"/>
      <c r="L239" s="222"/>
      <c r="M239" s="222">
        <f t="shared" si="40"/>
        <v>199</v>
      </c>
      <c r="N239" s="259"/>
      <c r="O239" s="312"/>
      <c r="P239" s="313">
        <v>34</v>
      </c>
      <c r="Q239" s="328"/>
      <c r="T239" s="254"/>
      <c r="U239" s="254"/>
      <c r="V239" s="254"/>
      <c r="W239" s="254"/>
      <c r="X239" s="254"/>
      <c r="Y239" s="254"/>
      <c r="Z239" s="222">
        <f t="shared" si="43"/>
        <v>199</v>
      </c>
    </row>
    <row r="240" spans="1:26" s="293" customFormat="1" ht="25.5" customHeight="1">
      <c r="A240" s="321" t="s">
        <v>479</v>
      </c>
      <c r="B240" s="340" t="s">
        <v>542</v>
      </c>
      <c r="C240" s="292">
        <f>SUM(C241:C255)</f>
        <v>11628</v>
      </c>
      <c r="D240" s="292">
        <f t="shared" ref="D240:J240" si="44">SUM(D241:D255)</f>
        <v>969</v>
      </c>
      <c r="E240" s="300">
        <f t="shared" si="44"/>
        <v>0</v>
      </c>
      <c r="F240" s="292">
        <f t="shared" si="44"/>
        <v>-4</v>
      </c>
      <c r="G240" s="292"/>
      <c r="H240" s="292">
        <f t="shared" si="44"/>
        <v>0</v>
      </c>
      <c r="I240" s="300">
        <f t="shared" si="44"/>
        <v>0</v>
      </c>
      <c r="J240" s="292">
        <f t="shared" si="44"/>
        <v>-4</v>
      </c>
      <c r="K240" s="300"/>
      <c r="L240" s="300">
        <f>C240*Q240/12*-1</f>
        <v>-5.1623580786026197</v>
      </c>
      <c r="M240" s="300">
        <f t="shared" ref="M240" si="45">SUM(M241:M255)</f>
        <v>11624</v>
      </c>
      <c r="N240" s="301"/>
      <c r="O240" s="302">
        <v>11450</v>
      </c>
      <c r="P240" s="327">
        <f>P241+P242+P245+P243+P246+P247+P248+P249+P250+P251+P252+P253+P254+P255</f>
        <v>61</v>
      </c>
      <c r="Q240" s="303">
        <f>P240/O240</f>
        <v>5.3275109170305675E-3</v>
      </c>
      <c r="R240" s="304"/>
      <c r="S240" s="304"/>
      <c r="T240" s="305"/>
      <c r="U240" s="305"/>
      <c r="V240" s="305"/>
      <c r="W240" s="305"/>
      <c r="X240" s="305"/>
      <c r="Y240" s="305"/>
      <c r="Z240" s="292">
        <f t="shared" si="43"/>
        <v>11624</v>
      </c>
    </row>
    <row r="241" spans="1:26" s="255" customFormat="1" ht="25.5" customHeight="1">
      <c r="A241" s="323" t="s">
        <v>479</v>
      </c>
      <c r="B241" s="307" t="s">
        <v>352</v>
      </c>
      <c r="C241" s="222">
        <v>374</v>
      </c>
      <c r="D241" s="222">
        <f>C241/12</f>
        <v>31.166666666666668</v>
      </c>
      <c r="E241" s="221"/>
      <c r="F241" s="222">
        <f>H241+J241</f>
        <v>0</v>
      </c>
      <c r="G241" s="222"/>
      <c r="H241" s="259"/>
      <c r="I241" s="221"/>
      <c r="J241" s="221"/>
      <c r="K241" s="311"/>
      <c r="L241" s="222"/>
      <c r="M241" s="222">
        <f t="shared" ref="M241:M255" si="46">C241+F241</f>
        <v>374</v>
      </c>
      <c r="N241" s="259"/>
      <c r="O241" s="312"/>
      <c r="P241" s="313">
        <v>1</v>
      </c>
      <c r="Q241" s="314"/>
      <c r="T241" s="254"/>
      <c r="U241" s="254"/>
      <c r="V241" s="254"/>
      <c r="W241" s="254"/>
      <c r="X241" s="254"/>
      <c r="Y241" s="254"/>
      <c r="Z241" s="222">
        <f t="shared" si="43"/>
        <v>374</v>
      </c>
    </row>
    <row r="242" spans="1:26" s="255" customFormat="1" ht="25.5" customHeight="1">
      <c r="A242" s="323" t="s">
        <v>479</v>
      </c>
      <c r="B242" s="307" t="s">
        <v>43</v>
      </c>
      <c r="C242" s="222">
        <v>752</v>
      </c>
      <c r="D242" s="222">
        <f t="shared" ref="D242:D255" si="47">C242/12</f>
        <v>62.666666666666664</v>
      </c>
      <c r="E242" s="221"/>
      <c r="F242" s="222">
        <f t="shared" ref="F242:F255" si="48">H242+J242</f>
        <v>0</v>
      </c>
      <c r="G242" s="222"/>
      <c r="H242" s="259"/>
      <c r="I242" s="221"/>
      <c r="J242" s="221"/>
      <c r="K242" s="311"/>
      <c r="L242" s="222"/>
      <c r="M242" s="222">
        <f t="shared" si="46"/>
        <v>752</v>
      </c>
      <c r="N242" s="259"/>
      <c r="O242" s="312"/>
      <c r="P242" s="313">
        <v>6</v>
      </c>
      <c r="Q242" s="315"/>
      <c r="T242" s="254"/>
      <c r="U242" s="254"/>
      <c r="V242" s="254"/>
      <c r="W242" s="254"/>
      <c r="X242" s="254"/>
      <c r="Y242" s="254"/>
      <c r="Z242" s="222">
        <f t="shared" si="43"/>
        <v>752</v>
      </c>
    </row>
    <row r="243" spans="1:26" s="255" customFormat="1" ht="25.5" customHeight="1">
      <c r="A243" s="323" t="s">
        <v>479</v>
      </c>
      <c r="B243" s="307" t="s">
        <v>461</v>
      </c>
      <c r="C243" s="222">
        <v>720</v>
      </c>
      <c r="D243" s="222">
        <f t="shared" si="47"/>
        <v>60</v>
      </c>
      <c r="E243" s="221"/>
      <c r="F243" s="222">
        <f t="shared" si="48"/>
        <v>0</v>
      </c>
      <c r="G243" s="222"/>
      <c r="H243" s="259"/>
      <c r="I243" s="221"/>
      <c r="J243" s="221"/>
      <c r="K243" s="311"/>
      <c r="L243" s="222"/>
      <c r="M243" s="222">
        <f t="shared" si="46"/>
        <v>720</v>
      </c>
      <c r="N243" s="259"/>
      <c r="O243" s="312"/>
      <c r="P243" s="313">
        <v>3</v>
      </c>
      <c r="Q243" s="315"/>
      <c r="T243" s="254"/>
      <c r="U243" s="254"/>
      <c r="V243" s="254"/>
      <c r="W243" s="254"/>
      <c r="X243" s="254"/>
      <c r="Y243" s="254"/>
      <c r="Z243" s="222">
        <f t="shared" si="43"/>
        <v>720</v>
      </c>
    </row>
    <row r="244" spans="1:26" s="255" customFormat="1" ht="25.5" customHeight="1">
      <c r="A244" s="323" t="s">
        <v>479</v>
      </c>
      <c r="B244" s="307" t="s">
        <v>456</v>
      </c>
      <c r="C244" s="222">
        <v>434</v>
      </c>
      <c r="D244" s="222">
        <f t="shared" si="47"/>
        <v>36.166666666666664</v>
      </c>
      <c r="E244" s="221"/>
      <c r="F244" s="222">
        <f t="shared" si="48"/>
        <v>0</v>
      </c>
      <c r="G244" s="222"/>
      <c r="H244" s="259"/>
      <c r="I244" s="221"/>
      <c r="J244" s="221"/>
      <c r="K244" s="311"/>
      <c r="L244" s="222"/>
      <c r="M244" s="222">
        <f t="shared" si="46"/>
        <v>434</v>
      </c>
      <c r="N244" s="259"/>
      <c r="O244" s="312"/>
      <c r="P244" s="313"/>
      <c r="Q244" s="315"/>
      <c r="T244" s="254"/>
      <c r="U244" s="254"/>
      <c r="V244" s="254"/>
      <c r="W244" s="254"/>
      <c r="X244" s="254"/>
      <c r="Y244" s="254"/>
      <c r="Z244" s="222">
        <f t="shared" si="43"/>
        <v>434</v>
      </c>
    </row>
    <row r="245" spans="1:26" s="255" customFormat="1" ht="25.5" customHeight="1">
      <c r="A245" s="323" t="s">
        <v>479</v>
      </c>
      <c r="B245" s="307" t="s">
        <v>443</v>
      </c>
      <c r="C245" s="222">
        <v>600</v>
      </c>
      <c r="D245" s="222">
        <f t="shared" si="47"/>
        <v>50</v>
      </c>
      <c r="E245" s="221"/>
      <c r="F245" s="222">
        <f t="shared" si="48"/>
        <v>0</v>
      </c>
      <c r="G245" s="222"/>
      <c r="H245" s="259"/>
      <c r="I245" s="221"/>
      <c r="J245" s="221"/>
      <c r="K245" s="311"/>
      <c r="L245" s="222"/>
      <c r="M245" s="222">
        <f t="shared" si="46"/>
        <v>600</v>
      </c>
      <c r="N245" s="259"/>
      <c r="O245" s="312"/>
      <c r="P245" s="313">
        <v>1</v>
      </c>
      <c r="Q245" s="315"/>
      <c r="T245" s="254"/>
      <c r="U245" s="254"/>
      <c r="V245" s="254"/>
      <c r="W245" s="254"/>
      <c r="X245" s="254"/>
      <c r="Y245" s="254"/>
      <c r="Z245" s="222">
        <f t="shared" si="43"/>
        <v>600</v>
      </c>
    </row>
    <row r="246" spans="1:26" s="255" customFormat="1" ht="25.5" customHeight="1">
      <c r="A246" s="323" t="s">
        <v>479</v>
      </c>
      <c r="B246" s="307" t="s">
        <v>15</v>
      </c>
      <c r="C246" s="222">
        <v>729</v>
      </c>
      <c r="D246" s="222">
        <f t="shared" si="47"/>
        <v>60.75</v>
      </c>
      <c r="E246" s="221"/>
      <c r="F246" s="222">
        <f t="shared" si="48"/>
        <v>0</v>
      </c>
      <c r="G246" s="222"/>
      <c r="H246" s="259"/>
      <c r="I246" s="221"/>
      <c r="J246" s="221"/>
      <c r="K246" s="311"/>
      <c r="L246" s="222"/>
      <c r="M246" s="222">
        <f t="shared" si="46"/>
        <v>729</v>
      </c>
      <c r="N246" s="259"/>
      <c r="O246" s="312"/>
      <c r="P246" s="313">
        <v>1</v>
      </c>
      <c r="Q246" s="315"/>
      <c r="T246" s="254"/>
      <c r="U246" s="254"/>
      <c r="V246" s="254"/>
      <c r="W246" s="254"/>
      <c r="X246" s="254"/>
      <c r="Y246" s="254"/>
      <c r="Z246" s="222">
        <f t="shared" si="43"/>
        <v>729</v>
      </c>
    </row>
    <row r="247" spans="1:26" s="255" customFormat="1" ht="25.5" customHeight="1">
      <c r="A247" s="323" t="s">
        <v>479</v>
      </c>
      <c r="B247" s="307" t="s">
        <v>55</v>
      </c>
      <c r="C247" s="222">
        <v>1104</v>
      </c>
      <c r="D247" s="222">
        <f t="shared" si="47"/>
        <v>92</v>
      </c>
      <c r="E247" s="221"/>
      <c r="F247" s="222">
        <f t="shared" si="48"/>
        <v>-1</v>
      </c>
      <c r="G247" s="222"/>
      <c r="H247" s="259"/>
      <c r="I247" s="221"/>
      <c r="J247" s="221">
        <v>-1</v>
      </c>
      <c r="K247" s="311"/>
      <c r="L247" s="222"/>
      <c r="M247" s="222">
        <f t="shared" si="46"/>
        <v>1103</v>
      </c>
      <c r="N247" s="259"/>
      <c r="O247" s="312"/>
      <c r="P247" s="313">
        <v>9</v>
      </c>
      <c r="Q247" s="315"/>
      <c r="T247" s="254"/>
      <c r="U247" s="254"/>
      <c r="V247" s="254"/>
      <c r="W247" s="254"/>
      <c r="X247" s="254"/>
      <c r="Y247" s="254"/>
      <c r="Z247" s="222">
        <f t="shared" si="43"/>
        <v>1103</v>
      </c>
    </row>
    <row r="248" spans="1:26" s="255" customFormat="1" ht="25.5" customHeight="1">
      <c r="A248" s="323" t="s">
        <v>479</v>
      </c>
      <c r="B248" s="331" t="s">
        <v>210</v>
      </c>
      <c r="C248" s="222">
        <v>330</v>
      </c>
      <c r="D248" s="222">
        <f t="shared" si="47"/>
        <v>27.5</v>
      </c>
      <c r="E248" s="221"/>
      <c r="F248" s="222">
        <f t="shared" si="48"/>
        <v>0</v>
      </c>
      <c r="G248" s="222"/>
      <c r="H248" s="259"/>
      <c r="I248" s="221"/>
      <c r="J248" s="221"/>
      <c r="K248" s="311"/>
      <c r="L248" s="222"/>
      <c r="M248" s="222">
        <f t="shared" si="46"/>
        <v>330</v>
      </c>
      <c r="N248" s="259"/>
      <c r="O248" s="312"/>
      <c r="P248" s="313">
        <v>5</v>
      </c>
      <c r="Q248" s="315"/>
      <c r="T248" s="254"/>
      <c r="U248" s="254"/>
      <c r="V248" s="254"/>
      <c r="W248" s="254"/>
      <c r="X248" s="254"/>
      <c r="Y248" s="254"/>
      <c r="Z248" s="222">
        <f t="shared" si="43"/>
        <v>330</v>
      </c>
    </row>
    <row r="249" spans="1:26" s="255" customFormat="1" ht="25.5" customHeight="1">
      <c r="A249" s="323" t="s">
        <v>479</v>
      </c>
      <c r="B249" s="307" t="s">
        <v>465</v>
      </c>
      <c r="C249" s="222">
        <v>540</v>
      </c>
      <c r="D249" s="222">
        <f t="shared" si="47"/>
        <v>45</v>
      </c>
      <c r="E249" s="221"/>
      <c r="F249" s="222">
        <f t="shared" si="48"/>
        <v>0</v>
      </c>
      <c r="G249" s="222"/>
      <c r="H249" s="259"/>
      <c r="I249" s="221"/>
      <c r="J249" s="221"/>
      <c r="K249" s="311"/>
      <c r="L249" s="222"/>
      <c r="M249" s="222">
        <f t="shared" si="46"/>
        <v>540</v>
      </c>
      <c r="N249" s="259"/>
      <c r="O249" s="312"/>
      <c r="P249" s="313">
        <v>14</v>
      </c>
      <c r="Q249" s="315"/>
      <c r="T249" s="254"/>
      <c r="U249" s="254"/>
      <c r="V249" s="254"/>
      <c r="W249" s="254"/>
      <c r="X249" s="254"/>
      <c r="Y249" s="254"/>
      <c r="Z249" s="222">
        <f t="shared" si="43"/>
        <v>540</v>
      </c>
    </row>
    <row r="250" spans="1:26" s="255" customFormat="1" ht="25.5" customHeight="1">
      <c r="A250" s="323" t="s">
        <v>479</v>
      </c>
      <c r="B250" s="307" t="s">
        <v>467</v>
      </c>
      <c r="C250" s="222">
        <v>576</v>
      </c>
      <c r="D250" s="222">
        <f t="shared" si="47"/>
        <v>48</v>
      </c>
      <c r="E250" s="221"/>
      <c r="F250" s="222">
        <f t="shared" si="48"/>
        <v>0</v>
      </c>
      <c r="G250" s="222"/>
      <c r="H250" s="259"/>
      <c r="I250" s="221"/>
      <c r="J250" s="221"/>
      <c r="K250" s="311"/>
      <c r="L250" s="222"/>
      <c r="M250" s="222">
        <f t="shared" si="46"/>
        <v>576</v>
      </c>
      <c r="N250" s="259"/>
      <c r="O250" s="312"/>
      <c r="P250" s="313">
        <v>2</v>
      </c>
      <c r="Q250" s="315"/>
      <c r="T250" s="254"/>
      <c r="U250" s="254"/>
      <c r="V250" s="254"/>
      <c r="W250" s="254"/>
      <c r="X250" s="254"/>
      <c r="Y250" s="254"/>
      <c r="Z250" s="222">
        <f t="shared" si="43"/>
        <v>576</v>
      </c>
    </row>
    <row r="251" spans="1:26" s="255" customFormat="1" ht="25.5" customHeight="1">
      <c r="A251" s="325" t="s">
        <v>479</v>
      </c>
      <c r="B251" s="307" t="s">
        <v>123</v>
      </c>
      <c r="C251" s="222">
        <v>1899</v>
      </c>
      <c r="D251" s="222">
        <f t="shared" si="47"/>
        <v>158.25</v>
      </c>
      <c r="E251" s="221"/>
      <c r="F251" s="222">
        <f t="shared" si="48"/>
        <v>-1</v>
      </c>
      <c r="G251" s="222"/>
      <c r="H251" s="259"/>
      <c r="I251" s="221"/>
      <c r="J251" s="221">
        <v>-1</v>
      </c>
      <c r="K251" s="311"/>
      <c r="L251" s="222"/>
      <c r="M251" s="222">
        <f t="shared" si="46"/>
        <v>1898</v>
      </c>
      <c r="N251" s="259"/>
      <c r="O251" s="312"/>
      <c r="P251" s="313">
        <v>7</v>
      </c>
      <c r="Q251" s="315"/>
      <c r="T251" s="254"/>
      <c r="U251" s="254"/>
      <c r="V251" s="254"/>
      <c r="W251" s="254"/>
      <c r="X251" s="254"/>
      <c r="Y251" s="254"/>
      <c r="Z251" s="222">
        <f t="shared" si="43"/>
        <v>1898</v>
      </c>
    </row>
    <row r="252" spans="1:26" s="255" customFormat="1" ht="25.5" customHeight="1">
      <c r="A252" s="323" t="s">
        <v>479</v>
      </c>
      <c r="B252" s="307" t="s">
        <v>469</v>
      </c>
      <c r="C252" s="222">
        <v>660</v>
      </c>
      <c r="D252" s="222">
        <f t="shared" si="47"/>
        <v>55</v>
      </c>
      <c r="E252" s="221"/>
      <c r="F252" s="222">
        <f t="shared" si="48"/>
        <v>0</v>
      </c>
      <c r="G252" s="222"/>
      <c r="H252" s="259"/>
      <c r="I252" s="221"/>
      <c r="J252" s="221"/>
      <c r="K252" s="311"/>
      <c r="L252" s="222"/>
      <c r="M252" s="222">
        <f t="shared" si="46"/>
        <v>660</v>
      </c>
      <c r="N252" s="259"/>
      <c r="O252" s="312"/>
      <c r="P252" s="313">
        <v>2</v>
      </c>
      <c r="Q252" s="315"/>
      <c r="T252" s="254"/>
      <c r="U252" s="254"/>
      <c r="V252" s="254"/>
      <c r="W252" s="254"/>
      <c r="X252" s="254"/>
      <c r="Y252" s="254"/>
      <c r="Z252" s="222">
        <f t="shared" si="43"/>
        <v>660</v>
      </c>
    </row>
    <row r="253" spans="1:26" s="255" customFormat="1" ht="25.5" customHeight="1">
      <c r="A253" s="323" t="s">
        <v>479</v>
      </c>
      <c r="B253" s="307" t="s">
        <v>63</v>
      </c>
      <c r="C253" s="222">
        <v>827</v>
      </c>
      <c r="D253" s="222">
        <f t="shared" si="47"/>
        <v>68.916666666666671</v>
      </c>
      <c r="E253" s="221"/>
      <c r="F253" s="222">
        <f t="shared" si="48"/>
        <v>0</v>
      </c>
      <c r="G253" s="222"/>
      <c r="H253" s="259"/>
      <c r="I253" s="221"/>
      <c r="J253" s="221"/>
      <c r="K253" s="311"/>
      <c r="L253" s="222"/>
      <c r="M253" s="222">
        <f t="shared" si="46"/>
        <v>827</v>
      </c>
      <c r="N253" s="259"/>
      <c r="O253" s="312"/>
      <c r="P253" s="313">
        <v>1</v>
      </c>
      <c r="Q253" s="315"/>
      <c r="T253" s="254"/>
      <c r="U253" s="254"/>
      <c r="V253" s="254"/>
      <c r="W253" s="254"/>
      <c r="X253" s="254"/>
      <c r="Y253" s="254"/>
      <c r="Z253" s="222">
        <f t="shared" si="43"/>
        <v>827</v>
      </c>
    </row>
    <row r="254" spans="1:26" s="255" customFormat="1" ht="25.5" customHeight="1">
      <c r="A254" s="323" t="s">
        <v>479</v>
      </c>
      <c r="B254" s="307" t="s">
        <v>64</v>
      </c>
      <c r="C254" s="222">
        <v>883</v>
      </c>
      <c r="D254" s="222">
        <f t="shared" si="47"/>
        <v>73.583333333333329</v>
      </c>
      <c r="E254" s="221"/>
      <c r="F254" s="222">
        <f t="shared" si="48"/>
        <v>-1</v>
      </c>
      <c r="G254" s="222"/>
      <c r="H254" s="259"/>
      <c r="I254" s="221"/>
      <c r="J254" s="221">
        <v>-1</v>
      </c>
      <c r="K254" s="311"/>
      <c r="L254" s="222"/>
      <c r="M254" s="222">
        <f t="shared" si="46"/>
        <v>882</v>
      </c>
      <c r="N254" s="259"/>
      <c r="O254" s="312"/>
      <c r="P254" s="313">
        <v>4</v>
      </c>
      <c r="Q254" s="315"/>
      <c r="T254" s="254"/>
      <c r="U254" s="254"/>
      <c r="V254" s="254"/>
      <c r="W254" s="254"/>
      <c r="X254" s="254"/>
      <c r="Y254" s="254"/>
      <c r="Z254" s="222">
        <f t="shared" si="43"/>
        <v>882</v>
      </c>
    </row>
    <row r="255" spans="1:26" s="255" customFormat="1" ht="25.5" customHeight="1">
      <c r="A255" s="323" t="s">
        <v>479</v>
      </c>
      <c r="B255" s="307" t="s">
        <v>9</v>
      </c>
      <c r="C255" s="222">
        <v>1200</v>
      </c>
      <c r="D255" s="222">
        <f t="shared" si="47"/>
        <v>100</v>
      </c>
      <c r="E255" s="221"/>
      <c r="F255" s="222">
        <f t="shared" si="48"/>
        <v>-1</v>
      </c>
      <c r="G255" s="222"/>
      <c r="H255" s="259"/>
      <c r="I255" s="221"/>
      <c r="J255" s="221">
        <v>-1</v>
      </c>
      <c r="K255" s="311"/>
      <c r="L255" s="222"/>
      <c r="M255" s="222">
        <f t="shared" si="46"/>
        <v>1199</v>
      </c>
      <c r="N255" s="259"/>
      <c r="O255" s="312"/>
      <c r="P255" s="313">
        <v>5</v>
      </c>
      <c r="Q255" s="328"/>
      <c r="T255" s="254"/>
      <c r="U255" s="254"/>
      <c r="V255" s="254"/>
      <c r="W255" s="254"/>
      <c r="X255" s="254"/>
      <c r="Y255" s="254"/>
      <c r="Z255" s="222">
        <f t="shared" si="43"/>
        <v>1199</v>
      </c>
    </row>
    <row r="256" spans="1:26" s="293" customFormat="1" ht="14.25" customHeight="1">
      <c r="A256" s="341" t="s">
        <v>480</v>
      </c>
      <c r="B256" s="322" t="s">
        <v>543</v>
      </c>
      <c r="C256" s="292">
        <f>C257+C258+C259+C260+C262+C263+C261</f>
        <v>5249</v>
      </c>
      <c r="D256" s="292">
        <f t="shared" ref="D256:J256" si="49">D257+D258+D259+D260+D262+D263+D261</f>
        <v>437.41666666666674</v>
      </c>
      <c r="E256" s="300">
        <f t="shared" si="49"/>
        <v>0</v>
      </c>
      <c r="F256" s="292">
        <f t="shared" si="49"/>
        <v>-45</v>
      </c>
      <c r="G256" s="292"/>
      <c r="H256" s="292">
        <f t="shared" si="49"/>
        <v>0</v>
      </c>
      <c r="I256" s="300">
        <f t="shared" si="49"/>
        <v>0</v>
      </c>
      <c r="J256" s="292">
        <f t="shared" si="49"/>
        <v>-45</v>
      </c>
      <c r="K256" s="300"/>
      <c r="L256" s="300">
        <f>C256*Q256/12*-1</f>
        <v>-43.064251474926259</v>
      </c>
      <c r="M256" s="300">
        <f t="shared" ref="M256" si="50">M257+M258+M259+M260+M262+M263+M261</f>
        <v>5204</v>
      </c>
      <c r="N256" s="301"/>
      <c r="O256" s="302">
        <v>5424</v>
      </c>
      <c r="P256" s="327">
        <f>P257+P258+P259+P260+P263</f>
        <v>534</v>
      </c>
      <c r="Q256" s="303">
        <f>P256/O256</f>
        <v>9.8451327433628319E-2</v>
      </c>
      <c r="R256" s="304"/>
      <c r="S256" s="304"/>
      <c r="T256" s="305"/>
      <c r="U256" s="305"/>
      <c r="V256" s="305"/>
      <c r="W256" s="305"/>
      <c r="X256" s="305"/>
      <c r="Y256" s="305"/>
      <c r="Z256" s="292">
        <f t="shared" si="43"/>
        <v>5204</v>
      </c>
    </row>
    <row r="257" spans="1:26" s="255" customFormat="1" ht="15" customHeight="1">
      <c r="A257" s="339" t="s">
        <v>480</v>
      </c>
      <c r="B257" s="307" t="s">
        <v>443</v>
      </c>
      <c r="C257" s="222">
        <v>965</v>
      </c>
      <c r="D257" s="222">
        <f>C257/12</f>
        <v>80.416666666666671</v>
      </c>
      <c r="E257" s="221"/>
      <c r="F257" s="222">
        <f>H257+J257</f>
        <v>-10</v>
      </c>
      <c r="G257" s="222"/>
      <c r="H257" s="259"/>
      <c r="I257" s="221"/>
      <c r="J257" s="221">
        <v>-10</v>
      </c>
      <c r="K257" s="311"/>
      <c r="L257" s="222"/>
      <c r="M257" s="222">
        <f t="shared" ref="M257:M263" si="51">C257+F257</f>
        <v>955</v>
      </c>
      <c r="N257" s="259"/>
      <c r="O257" s="312"/>
      <c r="P257" s="313">
        <v>115</v>
      </c>
      <c r="Q257" s="314"/>
      <c r="T257" s="254"/>
      <c r="U257" s="254"/>
      <c r="V257" s="254"/>
      <c r="W257" s="254"/>
      <c r="X257" s="254"/>
      <c r="Y257" s="254"/>
      <c r="Z257" s="222">
        <f t="shared" si="43"/>
        <v>955</v>
      </c>
    </row>
    <row r="258" spans="1:26" s="255" customFormat="1" ht="15" customHeight="1">
      <c r="A258" s="339" t="s">
        <v>480</v>
      </c>
      <c r="B258" s="307" t="s">
        <v>468</v>
      </c>
      <c r="C258" s="222">
        <v>130</v>
      </c>
      <c r="D258" s="222">
        <f t="shared" ref="D258:D263" si="52">C258/12</f>
        <v>10.833333333333334</v>
      </c>
      <c r="E258" s="221"/>
      <c r="F258" s="222">
        <f t="shared" ref="F258:F263" si="53">H258+J258</f>
        <v>-2</v>
      </c>
      <c r="G258" s="222"/>
      <c r="H258" s="259"/>
      <c r="I258" s="221"/>
      <c r="J258" s="221">
        <v>-2</v>
      </c>
      <c r="K258" s="311"/>
      <c r="L258" s="222"/>
      <c r="M258" s="222">
        <f t="shared" si="51"/>
        <v>128</v>
      </c>
      <c r="N258" s="259"/>
      <c r="O258" s="312"/>
      <c r="P258" s="313">
        <v>17</v>
      </c>
      <c r="Q258" s="315"/>
      <c r="T258" s="254"/>
      <c r="U258" s="254"/>
      <c r="V258" s="254"/>
      <c r="W258" s="254"/>
      <c r="X258" s="254"/>
      <c r="Y258" s="254"/>
      <c r="Z258" s="222">
        <f t="shared" si="43"/>
        <v>128</v>
      </c>
    </row>
    <row r="259" spans="1:26" s="255" customFormat="1" ht="15" customHeight="1">
      <c r="A259" s="339" t="s">
        <v>480</v>
      </c>
      <c r="B259" s="307" t="s">
        <v>123</v>
      </c>
      <c r="C259" s="222">
        <v>2050</v>
      </c>
      <c r="D259" s="222">
        <f t="shared" si="52"/>
        <v>170.83333333333334</v>
      </c>
      <c r="E259" s="221"/>
      <c r="F259" s="222">
        <f t="shared" si="53"/>
        <v>-21</v>
      </c>
      <c r="G259" s="222"/>
      <c r="H259" s="259"/>
      <c r="I259" s="221"/>
      <c r="J259" s="221">
        <v>-21</v>
      </c>
      <c r="K259" s="311"/>
      <c r="L259" s="222"/>
      <c r="M259" s="222">
        <f t="shared" si="51"/>
        <v>2029</v>
      </c>
      <c r="N259" s="259"/>
      <c r="O259" s="312"/>
      <c r="P259" s="313">
        <v>201</v>
      </c>
      <c r="Q259" s="315"/>
      <c r="T259" s="254"/>
      <c r="U259" s="254"/>
      <c r="V259" s="254"/>
      <c r="W259" s="254"/>
      <c r="X259" s="254"/>
      <c r="Y259" s="254"/>
      <c r="Z259" s="222">
        <f t="shared" si="43"/>
        <v>2029</v>
      </c>
    </row>
    <row r="260" spans="1:26" s="255" customFormat="1" ht="15" customHeight="1">
      <c r="A260" s="339" t="s">
        <v>480</v>
      </c>
      <c r="B260" s="307" t="s">
        <v>439</v>
      </c>
      <c r="C260" s="222">
        <v>294</v>
      </c>
      <c r="D260" s="222">
        <f t="shared" si="52"/>
        <v>24.5</v>
      </c>
      <c r="E260" s="221"/>
      <c r="F260" s="222">
        <f t="shared" si="53"/>
        <v>-3</v>
      </c>
      <c r="G260" s="222"/>
      <c r="H260" s="259"/>
      <c r="I260" s="221"/>
      <c r="J260" s="221">
        <v>-3</v>
      </c>
      <c r="K260" s="311"/>
      <c r="L260" s="222"/>
      <c r="M260" s="222">
        <f t="shared" si="51"/>
        <v>291</v>
      </c>
      <c r="N260" s="259"/>
      <c r="O260" s="312"/>
      <c r="P260" s="313">
        <v>38</v>
      </c>
      <c r="Q260" s="315"/>
      <c r="T260" s="254"/>
      <c r="U260" s="254"/>
      <c r="V260" s="254"/>
      <c r="W260" s="254"/>
      <c r="X260" s="254"/>
      <c r="Y260" s="254"/>
      <c r="Z260" s="222">
        <f t="shared" si="43"/>
        <v>291</v>
      </c>
    </row>
    <row r="261" spans="1:26" s="255" customFormat="1">
      <c r="A261" s="339" t="s">
        <v>480</v>
      </c>
      <c r="B261" s="307" t="s">
        <v>248</v>
      </c>
      <c r="C261" s="222">
        <v>5</v>
      </c>
      <c r="D261" s="222">
        <f t="shared" si="52"/>
        <v>0.41666666666666669</v>
      </c>
      <c r="E261" s="221"/>
      <c r="F261" s="222">
        <f t="shared" si="53"/>
        <v>-1</v>
      </c>
      <c r="G261" s="222"/>
      <c r="H261" s="259"/>
      <c r="I261" s="221"/>
      <c r="J261" s="221">
        <v>-1</v>
      </c>
      <c r="K261" s="311"/>
      <c r="L261" s="222"/>
      <c r="M261" s="222">
        <f t="shared" si="51"/>
        <v>4</v>
      </c>
      <c r="N261" s="259"/>
      <c r="O261" s="312"/>
      <c r="P261" s="313"/>
      <c r="Q261" s="315"/>
      <c r="T261" s="254"/>
      <c r="U261" s="254"/>
      <c r="V261" s="254"/>
      <c r="W261" s="254"/>
      <c r="X261" s="254"/>
      <c r="Y261" s="254"/>
      <c r="Z261" s="222">
        <f t="shared" si="43"/>
        <v>4</v>
      </c>
    </row>
    <row r="262" spans="1:26" s="255" customFormat="1" ht="15" customHeight="1">
      <c r="A262" s="339" t="s">
        <v>480</v>
      </c>
      <c r="B262" s="307" t="s">
        <v>13</v>
      </c>
      <c r="C262" s="222">
        <v>1005</v>
      </c>
      <c r="D262" s="222">
        <f t="shared" si="52"/>
        <v>83.75</v>
      </c>
      <c r="E262" s="221"/>
      <c r="F262" s="222">
        <f t="shared" si="53"/>
        <v>0</v>
      </c>
      <c r="G262" s="222"/>
      <c r="H262" s="259"/>
      <c r="I262" s="221"/>
      <c r="J262" s="221">
        <v>0</v>
      </c>
      <c r="K262" s="311"/>
      <c r="L262" s="222"/>
      <c r="M262" s="222">
        <f t="shared" si="51"/>
        <v>1005</v>
      </c>
      <c r="N262" s="259"/>
      <c r="O262" s="312"/>
      <c r="P262" s="313"/>
      <c r="Q262" s="315"/>
      <c r="T262" s="254"/>
      <c r="U262" s="254"/>
      <c r="V262" s="254"/>
      <c r="W262" s="254"/>
      <c r="X262" s="254"/>
      <c r="Y262" s="254"/>
      <c r="Z262" s="222">
        <f t="shared" si="43"/>
        <v>1005</v>
      </c>
    </row>
    <row r="263" spans="1:26" s="255" customFormat="1" ht="15" customHeight="1">
      <c r="A263" s="339" t="s">
        <v>480</v>
      </c>
      <c r="B263" s="307" t="s">
        <v>9</v>
      </c>
      <c r="C263" s="222">
        <v>800</v>
      </c>
      <c r="D263" s="222">
        <f t="shared" si="52"/>
        <v>66.666666666666671</v>
      </c>
      <c r="E263" s="221"/>
      <c r="F263" s="222">
        <f t="shared" si="53"/>
        <v>-8</v>
      </c>
      <c r="G263" s="222"/>
      <c r="H263" s="259"/>
      <c r="I263" s="221"/>
      <c r="J263" s="221">
        <v>-8</v>
      </c>
      <c r="K263" s="311"/>
      <c r="L263" s="222"/>
      <c r="M263" s="222">
        <f t="shared" si="51"/>
        <v>792</v>
      </c>
      <c r="N263" s="259"/>
      <c r="O263" s="312"/>
      <c r="P263" s="313">
        <v>163</v>
      </c>
      <c r="Q263" s="328"/>
      <c r="T263" s="254"/>
      <c r="U263" s="254"/>
      <c r="V263" s="254"/>
      <c r="W263" s="254"/>
      <c r="X263" s="254"/>
      <c r="Y263" s="254"/>
      <c r="Z263" s="222">
        <f t="shared" si="43"/>
        <v>792</v>
      </c>
    </row>
    <row r="264" spans="1:26" s="293" customFormat="1" ht="14.25" customHeight="1">
      <c r="A264" s="341" t="s">
        <v>481</v>
      </c>
      <c r="B264" s="322" t="s">
        <v>544</v>
      </c>
      <c r="C264" s="292">
        <f>SUM(C265:C275)</f>
        <v>5035</v>
      </c>
      <c r="D264" s="292">
        <f t="shared" ref="D264:J264" si="54">SUM(D265:D275)</f>
        <v>419.58333333333337</v>
      </c>
      <c r="E264" s="300">
        <f t="shared" si="54"/>
        <v>0</v>
      </c>
      <c r="F264" s="292">
        <f t="shared" si="54"/>
        <v>-53</v>
      </c>
      <c r="G264" s="292"/>
      <c r="H264" s="292">
        <f t="shared" si="54"/>
        <v>0</v>
      </c>
      <c r="I264" s="300">
        <f t="shared" si="54"/>
        <v>0</v>
      </c>
      <c r="J264" s="292">
        <f t="shared" si="54"/>
        <v>-53</v>
      </c>
      <c r="K264" s="300"/>
      <c r="L264" s="300">
        <f>C264*Q264/12*-1</f>
        <v>-53.006974601921307</v>
      </c>
      <c r="M264" s="300">
        <f t="shared" ref="M264" si="55">SUM(M265:M275)</f>
        <v>4982</v>
      </c>
      <c r="N264" s="301"/>
      <c r="O264" s="302">
        <v>5066</v>
      </c>
      <c r="P264" s="327">
        <f>P265+P267+P269+P270+P271+P275</f>
        <v>640</v>
      </c>
      <c r="Q264" s="303">
        <f>P264/O264</f>
        <v>0.12633241215949467</v>
      </c>
      <c r="R264" s="304"/>
      <c r="S264" s="304"/>
      <c r="T264" s="305"/>
      <c r="U264" s="305"/>
      <c r="V264" s="305"/>
      <c r="W264" s="305"/>
      <c r="X264" s="305"/>
      <c r="Y264" s="305"/>
      <c r="Z264" s="292">
        <f t="shared" ref="Z264:Z327" si="56">C264+F264</f>
        <v>4982</v>
      </c>
    </row>
    <row r="265" spans="1:26" s="255" customFormat="1" ht="15" customHeight="1">
      <c r="A265" s="339" t="s">
        <v>481</v>
      </c>
      <c r="B265" s="307" t="s">
        <v>109</v>
      </c>
      <c r="C265" s="222">
        <v>20</v>
      </c>
      <c r="D265" s="222">
        <f>C265/12</f>
        <v>1.6666666666666667</v>
      </c>
      <c r="E265" s="221"/>
      <c r="F265" s="222">
        <f>H265+J265</f>
        <v>0</v>
      </c>
      <c r="G265" s="222"/>
      <c r="H265" s="259"/>
      <c r="I265" s="221"/>
      <c r="J265" s="221">
        <v>0</v>
      </c>
      <c r="K265" s="311"/>
      <c r="L265" s="222"/>
      <c r="M265" s="222">
        <f t="shared" ref="M265:M275" si="57">C265+F265</f>
        <v>20</v>
      </c>
      <c r="N265" s="259"/>
      <c r="O265" s="312"/>
      <c r="P265" s="313">
        <v>6</v>
      </c>
      <c r="Q265" s="314"/>
      <c r="T265" s="254"/>
      <c r="U265" s="254"/>
      <c r="V265" s="254"/>
      <c r="W265" s="254"/>
      <c r="X265" s="254"/>
      <c r="Y265" s="254"/>
      <c r="Z265" s="222">
        <f t="shared" si="56"/>
        <v>20</v>
      </c>
    </row>
    <row r="266" spans="1:26" s="255" customFormat="1" ht="15" customHeight="1">
      <c r="A266" s="339" t="s">
        <v>481</v>
      </c>
      <c r="B266" s="319" t="s">
        <v>44</v>
      </c>
      <c r="C266" s="222">
        <v>245</v>
      </c>
      <c r="D266" s="222">
        <f t="shared" ref="D266:D275" si="58">C266/12</f>
        <v>20.416666666666668</v>
      </c>
      <c r="E266" s="221"/>
      <c r="F266" s="222">
        <f t="shared" ref="F266:F275" si="59">H266+J266</f>
        <v>0</v>
      </c>
      <c r="G266" s="222"/>
      <c r="H266" s="259"/>
      <c r="I266" s="221"/>
      <c r="J266" s="221">
        <v>0</v>
      </c>
      <c r="K266" s="311"/>
      <c r="L266" s="222"/>
      <c r="M266" s="222">
        <f t="shared" si="57"/>
        <v>245</v>
      </c>
      <c r="N266" s="259"/>
      <c r="O266" s="312"/>
      <c r="P266" s="313"/>
      <c r="Q266" s="315"/>
      <c r="T266" s="254"/>
      <c r="U266" s="254"/>
      <c r="V266" s="254"/>
      <c r="W266" s="254"/>
      <c r="X266" s="254"/>
      <c r="Y266" s="254"/>
      <c r="Z266" s="222">
        <f t="shared" si="56"/>
        <v>245</v>
      </c>
    </row>
    <row r="267" spans="1:26" s="255" customFormat="1" ht="15" customHeight="1">
      <c r="A267" s="339" t="s">
        <v>481</v>
      </c>
      <c r="B267" s="307" t="s">
        <v>449</v>
      </c>
      <c r="C267" s="222">
        <v>308</v>
      </c>
      <c r="D267" s="222">
        <f t="shared" si="58"/>
        <v>25.666666666666668</v>
      </c>
      <c r="E267" s="221"/>
      <c r="F267" s="222">
        <f t="shared" si="59"/>
        <v>-5</v>
      </c>
      <c r="G267" s="222"/>
      <c r="H267" s="259"/>
      <c r="I267" s="221"/>
      <c r="J267" s="221">
        <v>-5</v>
      </c>
      <c r="K267" s="311"/>
      <c r="L267" s="222"/>
      <c r="M267" s="222">
        <f t="shared" si="57"/>
        <v>303</v>
      </c>
      <c r="N267" s="259"/>
      <c r="O267" s="312"/>
      <c r="P267" s="313">
        <v>45</v>
      </c>
      <c r="Q267" s="315"/>
      <c r="T267" s="254"/>
      <c r="U267" s="254"/>
      <c r="V267" s="254"/>
      <c r="W267" s="254"/>
      <c r="X267" s="254"/>
      <c r="Y267" s="254"/>
      <c r="Z267" s="222">
        <f t="shared" si="56"/>
        <v>303</v>
      </c>
    </row>
    <row r="268" spans="1:26" s="255" customFormat="1" ht="15" customHeight="1">
      <c r="A268" s="339" t="s">
        <v>481</v>
      </c>
      <c r="B268" s="332" t="s">
        <v>196</v>
      </c>
      <c r="C268" s="222">
        <v>306</v>
      </c>
      <c r="D268" s="222">
        <f t="shared" si="58"/>
        <v>25.5</v>
      </c>
      <c r="E268" s="221"/>
      <c r="F268" s="222">
        <f t="shared" si="59"/>
        <v>0</v>
      </c>
      <c r="G268" s="222"/>
      <c r="H268" s="259"/>
      <c r="I268" s="221"/>
      <c r="J268" s="221">
        <v>0</v>
      </c>
      <c r="K268" s="311"/>
      <c r="L268" s="222"/>
      <c r="M268" s="222">
        <f t="shared" si="57"/>
        <v>306</v>
      </c>
      <c r="N268" s="259"/>
      <c r="O268" s="312"/>
      <c r="P268" s="313"/>
      <c r="Q268" s="315"/>
      <c r="T268" s="254"/>
      <c r="U268" s="254"/>
      <c r="V268" s="254"/>
      <c r="W268" s="254"/>
      <c r="X268" s="254"/>
      <c r="Y268" s="254"/>
      <c r="Z268" s="222">
        <f t="shared" si="56"/>
        <v>306</v>
      </c>
    </row>
    <row r="269" spans="1:26" s="255" customFormat="1" ht="15" customHeight="1">
      <c r="A269" s="339" t="s">
        <v>481</v>
      </c>
      <c r="B269" s="307" t="s">
        <v>348</v>
      </c>
      <c r="C269" s="222">
        <v>600</v>
      </c>
      <c r="D269" s="222">
        <f t="shared" si="58"/>
        <v>50</v>
      </c>
      <c r="E269" s="221"/>
      <c r="F269" s="222">
        <f t="shared" si="59"/>
        <v>-10</v>
      </c>
      <c r="G269" s="222"/>
      <c r="H269" s="259"/>
      <c r="I269" s="221"/>
      <c r="J269" s="221">
        <v>-10</v>
      </c>
      <c r="K269" s="311"/>
      <c r="L269" s="222"/>
      <c r="M269" s="222">
        <f t="shared" si="57"/>
        <v>590</v>
      </c>
      <c r="N269" s="259"/>
      <c r="O269" s="312"/>
      <c r="P269" s="313">
        <v>186</v>
      </c>
      <c r="Q269" s="315"/>
      <c r="T269" s="254"/>
      <c r="U269" s="254"/>
      <c r="V269" s="254"/>
      <c r="W269" s="254"/>
      <c r="X269" s="254"/>
      <c r="Y269" s="254"/>
      <c r="Z269" s="222">
        <f t="shared" si="56"/>
        <v>590</v>
      </c>
    </row>
    <row r="270" spans="1:26" s="255" customFormat="1" ht="15" customHeight="1">
      <c r="A270" s="339" t="s">
        <v>481</v>
      </c>
      <c r="B270" s="307" t="s">
        <v>63</v>
      </c>
      <c r="C270" s="222">
        <v>247</v>
      </c>
      <c r="D270" s="222">
        <f t="shared" si="58"/>
        <v>20.583333333333332</v>
      </c>
      <c r="E270" s="221"/>
      <c r="F270" s="222">
        <f t="shared" si="59"/>
        <v>-4</v>
      </c>
      <c r="G270" s="222"/>
      <c r="H270" s="259"/>
      <c r="I270" s="221"/>
      <c r="J270" s="221">
        <v>-4</v>
      </c>
      <c r="K270" s="311"/>
      <c r="L270" s="222"/>
      <c r="M270" s="222">
        <f t="shared" si="57"/>
        <v>243</v>
      </c>
      <c r="N270" s="259"/>
      <c r="O270" s="312"/>
      <c r="P270" s="313">
        <v>25</v>
      </c>
      <c r="Q270" s="315"/>
      <c r="T270" s="254"/>
      <c r="U270" s="254"/>
      <c r="V270" s="254"/>
      <c r="W270" s="254"/>
      <c r="X270" s="254"/>
      <c r="Y270" s="254"/>
      <c r="Z270" s="222">
        <f t="shared" si="56"/>
        <v>243</v>
      </c>
    </row>
    <row r="271" spans="1:26" s="255" customFormat="1" ht="15" customHeight="1">
      <c r="A271" s="339" t="s">
        <v>481</v>
      </c>
      <c r="B271" s="307" t="s">
        <v>439</v>
      </c>
      <c r="C271" s="222">
        <v>90</v>
      </c>
      <c r="D271" s="222">
        <f t="shared" si="58"/>
        <v>7.5</v>
      </c>
      <c r="E271" s="221"/>
      <c r="F271" s="222">
        <f t="shared" si="59"/>
        <v>-2</v>
      </c>
      <c r="G271" s="222"/>
      <c r="H271" s="259"/>
      <c r="I271" s="221"/>
      <c r="J271" s="221">
        <v>-2</v>
      </c>
      <c r="K271" s="311"/>
      <c r="L271" s="222"/>
      <c r="M271" s="222">
        <f t="shared" si="57"/>
        <v>88</v>
      </c>
      <c r="N271" s="259"/>
      <c r="O271" s="312"/>
      <c r="P271" s="313">
        <v>21</v>
      </c>
      <c r="Q271" s="315"/>
      <c r="T271" s="254"/>
      <c r="U271" s="254"/>
      <c r="V271" s="254"/>
      <c r="W271" s="254"/>
      <c r="X271" s="254"/>
      <c r="Y271" s="254"/>
      <c r="Z271" s="222">
        <f t="shared" si="56"/>
        <v>88</v>
      </c>
    </row>
    <row r="272" spans="1:26" s="255" customFormat="1" ht="15" customHeight="1">
      <c r="A272" s="339" t="s">
        <v>481</v>
      </c>
      <c r="B272" s="320" t="s">
        <v>513</v>
      </c>
      <c r="C272" s="222">
        <v>593</v>
      </c>
      <c r="D272" s="222">
        <f t="shared" si="58"/>
        <v>49.416666666666664</v>
      </c>
      <c r="E272" s="221"/>
      <c r="F272" s="222">
        <f t="shared" si="59"/>
        <v>0</v>
      </c>
      <c r="G272" s="222"/>
      <c r="H272" s="259"/>
      <c r="I272" s="221"/>
      <c r="J272" s="221">
        <v>0</v>
      </c>
      <c r="K272" s="311"/>
      <c r="L272" s="222"/>
      <c r="M272" s="222">
        <f t="shared" si="57"/>
        <v>593</v>
      </c>
      <c r="N272" s="259"/>
      <c r="O272" s="312"/>
      <c r="P272" s="313"/>
      <c r="Q272" s="315"/>
      <c r="T272" s="254"/>
      <c r="U272" s="254"/>
      <c r="V272" s="254"/>
      <c r="W272" s="254"/>
      <c r="X272" s="254"/>
      <c r="Y272" s="254"/>
      <c r="Z272" s="222">
        <f t="shared" si="56"/>
        <v>593</v>
      </c>
    </row>
    <row r="273" spans="1:26" s="255" customFormat="1" ht="15" customHeight="1">
      <c r="A273" s="339" t="s">
        <v>481</v>
      </c>
      <c r="B273" s="320" t="s">
        <v>514</v>
      </c>
      <c r="C273" s="222">
        <v>286</v>
      </c>
      <c r="D273" s="222">
        <f t="shared" si="58"/>
        <v>23.833333333333332</v>
      </c>
      <c r="E273" s="221"/>
      <c r="F273" s="222">
        <f t="shared" si="59"/>
        <v>0</v>
      </c>
      <c r="G273" s="222"/>
      <c r="H273" s="259"/>
      <c r="I273" s="221"/>
      <c r="J273" s="221">
        <v>0</v>
      </c>
      <c r="K273" s="311"/>
      <c r="L273" s="222"/>
      <c r="M273" s="222">
        <f t="shared" si="57"/>
        <v>286</v>
      </c>
      <c r="N273" s="259"/>
      <c r="O273" s="312"/>
      <c r="P273" s="313"/>
      <c r="Q273" s="315"/>
      <c r="T273" s="254"/>
      <c r="U273" s="254"/>
      <c r="V273" s="254"/>
      <c r="W273" s="254"/>
      <c r="X273" s="254"/>
      <c r="Y273" s="254"/>
      <c r="Z273" s="222">
        <f t="shared" si="56"/>
        <v>286</v>
      </c>
    </row>
    <row r="274" spans="1:26" s="255" customFormat="1" ht="15" customHeight="1">
      <c r="A274" s="339" t="s">
        <v>481</v>
      </c>
      <c r="B274" s="307" t="s">
        <v>13</v>
      </c>
      <c r="C274" s="222">
        <v>514</v>
      </c>
      <c r="D274" s="222">
        <f t="shared" si="58"/>
        <v>42.833333333333336</v>
      </c>
      <c r="E274" s="221"/>
      <c r="F274" s="222">
        <f t="shared" si="59"/>
        <v>0</v>
      </c>
      <c r="G274" s="222"/>
      <c r="H274" s="259"/>
      <c r="I274" s="221"/>
      <c r="J274" s="221">
        <v>0</v>
      </c>
      <c r="K274" s="311"/>
      <c r="L274" s="222"/>
      <c r="M274" s="222">
        <f t="shared" si="57"/>
        <v>514</v>
      </c>
      <c r="N274" s="259"/>
      <c r="O274" s="312"/>
      <c r="P274" s="313"/>
      <c r="Q274" s="315"/>
      <c r="T274" s="254"/>
      <c r="U274" s="254"/>
      <c r="V274" s="254"/>
      <c r="W274" s="254"/>
      <c r="X274" s="254"/>
      <c r="Y274" s="254"/>
      <c r="Z274" s="222">
        <f t="shared" si="56"/>
        <v>514</v>
      </c>
    </row>
    <row r="275" spans="1:26" s="255" customFormat="1" ht="15" customHeight="1">
      <c r="A275" s="339" t="s">
        <v>481</v>
      </c>
      <c r="B275" s="307" t="s">
        <v>9</v>
      </c>
      <c r="C275" s="222">
        <v>1826</v>
      </c>
      <c r="D275" s="222">
        <f t="shared" si="58"/>
        <v>152.16666666666666</v>
      </c>
      <c r="E275" s="221"/>
      <c r="F275" s="222">
        <f t="shared" si="59"/>
        <v>-32</v>
      </c>
      <c r="G275" s="222"/>
      <c r="H275" s="259"/>
      <c r="I275" s="221"/>
      <c r="J275" s="221">
        <v>-32</v>
      </c>
      <c r="K275" s="311"/>
      <c r="L275" s="222"/>
      <c r="M275" s="222">
        <f t="shared" si="57"/>
        <v>1794</v>
      </c>
      <c r="N275" s="259"/>
      <c r="O275" s="312"/>
      <c r="P275" s="313">
        <v>357</v>
      </c>
      <c r="Q275" s="328"/>
      <c r="T275" s="254"/>
      <c r="U275" s="254"/>
      <c r="V275" s="254"/>
      <c r="W275" s="254"/>
      <c r="X275" s="254"/>
      <c r="Y275" s="254"/>
      <c r="Z275" s="222">
        <f t="shared" si="56"/>
        <v>1794</v>
      </c>
    </row>
    <row r="276" spans="1:26" s="293" customFormat="1" ht="14.25" customHeight="1">
      <c r="A276" s="341" t="s">
        <v>482</v>
      </c>
      <c r="B276" s="322" t="s">
        <v>545</v>
      </c>
      <c r="C276" s="292">
        <f>SUM(C277:C289)</f>
        <v>6188</v>
      </c>
      <c r="D276" s="292">
        <f t="shared" ref="D276:J276" si="60">SUM(D277:D289)</f>
        <v>515.66666666666663</v>
      </c>
      <c r="E276" s="300">
        <f t="shared" si="60"/>
        <v>0</v>
      </c>
      <c r="F276" s="292">
        <f t="shared" si="60"/>
        <v>-76</v>
      </c>
      <c r="G276" s="292"/>
      <c r="H276" s="292">
        <f t="shared" si="60"/>
        <v>0</v>
      </c>
      <c r="I276" s="300">
        <f t="shared" si="60"/>
        <v>0</v>
      </c>
      <c r="J276" s="292">
        <f t="shared" si="60"/>
        <v>-76</v>
      </c>
      <c r="K276" s="300"/>
      <c r="L276" s="300">
        <f>C276*Q276/12*-1</f>
        <v>-82.542949281735574</v>
      </c>
      <c r="M276" s="300">
        <f t="shared" ref="M276" si="61">SUM(M277:M289)</f>
        <v>6112</v>
      </c>
      <c r="N276" s="301"/>
      <c r="O276" s="302">
        <v>5685</v>
      </c>
      <c r="P276" s="327">
        <f>P277+P278+P279+P281+P282+P283+P284+P286+P289</f>
        <v>910</v>
      </c>
      <c r="Q276" s="303">
        <f>P276/O276</f>
        <v>0.16007036059806509</v>
      </c>
      <c r="R276" s="304"/>
      <c r="S276" s="304"/>
      <c r="T276" s="305"/>
      <c r="U276" s="305"/>
      <c r="V276" s="305"/>
      <c r="W276" s="305"/>
      <c r="X276" s="305"/>
      <c r="Y276" s="305"/>
      <c r="Z276" s="292">
        <f t="shared" si="56"/>
        <v>6112</v>
      </c>
    </row>
    <row r="277" spans="1:26" s="255" customFormat="1" ht="15" customHeight="1">
      <c r="A277" s="339" t="s">
        <v>482</v>
      </c>
      <c r="B277" s="307" t="s">
        <v>43</v>
      </c>
      <c r="C277" s="222">
        <v>250</v>
      </c>
      <c r="D277" s="222">
        <f>C277/12</f>
        <v>20.833333333333332</v>
      </c>
      <c r="E277" s="221"/>
      <c r="F277" s="222">
        <f>H277+J277</f>
        <v>-3</v>
      </c>
      <c r="G277" s="222"/>
      <c r="H277" s="259"/>
      <c r="I277" s="221"/>
      <c r="J277" s="221">
        <v>-3</v>
      </c>
      <c r="K277" s="311"/>
      <c r="L277" s="222"/>
      <c r="M277" s="222">
        <f t="shared" ref="M277:M289" si="62">C277+F277</f>
        <v>247</v>
      </c>
      <c r="N277" s="259"/>
      <c r="O277" s="312"/>
      <c r="P277" s="313">
        <v>66</v>
      </c>
      <c r="Q277" s="314"/>
      <c r="T277" s="254"/>
      <c r="U277" s="254"/>
      <c r="V277" s="254"/>
      <c r="W277" s="254"/>
      <c r="X277" s="254"/>
      <c r="Y277" s="254"/>
      <c r="Z277" s="222">
        <f t="shared" si="56"/>
        <v>247</v>
      </c>
    </row>
    <row r="278" spans="1:26" s="255" customFormat="1" ht="15" customHeight="1">
      <c r="A278" s="339" t="s">
        <v>482</v>
      </c>
      <c r="B278" s="307" t="s">
        <v>443</v>
      </c>
      <c r="C278" s="222">
        <v>350</v>
      </c>
      <c r="D278" s="222">
        <f t="shared" ref="D278:D289" si="63">C278/12</f>
        <v>29.166666666666668</v>
      </c>
      <c r="E278" s="221"/>
      <c r="F278" s="222">
        <f t="shared" ref="F278:F289" si="64">H278+J278</f>
        <v>-5</v>
      </c>
      <c r="G278" s="222"/>
      <c r="H278" s="259"/>
      <c r="I278" s="221"/>
      <c r="J278" s="221">
        <v>-5</v>
      </c>
      <c r="K278" s="311"/>
      <c r="L278" s="222"/>
      <c r="M278" s="222">
        <f t="shared" si="62"/>
        <v>345</v>
      </c>
      <c r="N278" s="259"/>
      <c r="O278" s="312"/>
      <c r="P278" s="313">
        <v>36</v>
      </c>
      <c r="Q278" s="315"/>
      <c r="T278" s="254"/>
      <c r="U278" s="254"/>
      <c r="V278" s="254"/>
      <c r="W278" s="254"/>
      <c r="X278" s="254"/>
      <c r="Y278" s="254"/>
      <c r="Z278" s="222">
        <f t="shared" si="56"/>
        <v>345</v>
      </c>
    </row>
    <row r="279" spans="1:26" s="255" customFormat="1" ht="15" customHeight="1">
      <c r="A279" s="339" t="s">
        <v>482</v>
      </c>
      <c r="B279" s="307" t="s">
        <v>15</v>
      </c>
      <c r="C279" s="222">
        <v>560</v>
      </c>
      <c r="D279" s="222">
        <f t="shared" si="63"/>
        <v>46.666666666666664</v>
      </c>
      <c r="E279" s="221"/>
      <c r="F279" s="222">
        <f t="shared" si="64"/>
        <v>-8</v>
      </c>
      <c r="G279" s="222"/>
      <c r="H279" s="259"/>
      <c r="I279" s="221"/>
      <c r="J279" s="221">
        <v>-8</v>
      </c>
      <c r="K279" s="311"/>
      <c r="L279" s="222"/>
      <c r="M279" s="222">
        <f t="shared" si="62"/>
        <v>552</v>
      </c>
      <c r="N279" s="259"/>
      <c r="O279" s="312"/>
      <c r="P279" s="313">
        <v>114</v>
      </c>
      <c r="Q279" s="315"/>
      <c r="T279" s="254"/>
      <c r="U279" s="254"/>
      <c r="V279" s="254"/>
      <c r="W279" s="254"/>
      <c r="X279" s="254"/>
      <c r="Y279" s="254"/>
      <c r="Z279" s="222">
        <f t="shared" si="56"/>
        <v>552</v>
      </c>
    </row>
    <row r="280" spans="1:26" s="255" customFormat="1" ht="15" customHeight="1">
      <c r="A280" s="339" t="s">
        <v>482</v>
      </c>
      <c r="B280" s="332" t="s">
        <v>196</v>
      </c>
      <c r="C280" s="222">
        <v>83</v>
      </c>
      <c r="D280" s="222">
        <f t="shared" si="63"/>
        <v>6.916666666666667</v>
      </c>
      <c r="E280" s="221"/>
      <c r="F280" s="222">
        <f t="shared" si="64"/>
        <v>0</v>
      </c>
      <c r="G280" s="222"/>
      <c r="H280" s="259"/>
      <c r="I280" s="221"/>
      <c r="J280" s="221">
        <v>0</v>
      </c>
      <c r="K280" s="311"/>
      <c r="L280" s="222"/>
      <c r="M280" s="222">
        <f t="shared" si="62"/>
        <v>83</v>
      </c>
      <c r="N280" s="259"/>
      <c r="O280" s="312"/>
      <c r="P280" s="313"/>
      <c r="Q280" s="315"/>
      <c r="T280" s="254"/>
      <c r="U280" s="254"/>
      <c r="V280" s="254"/>
      <c r="W280" s="254"/>
      <c r="X280" s="254"/>
      <c r="Y280" s="254"/>
      <c r="Z280" s="222">
        <f t="shared" si="56"/>
        <v>83</v>
      </c>
    </row>
    <row r="281" spans="1:26" s="255" customFormat="1" ht="15" customHeight="1">
      <c r="A281" s="339" t="s">
        <v>482</v>
      </c>
      <c r="B281" s="307" t="s">
        <v>122</v>
      </c>
      <c r="C281" s="222">
        <v>190</v>
      </c>
      <c r="D281" s="222">
        <f t="shared" si="63"/>
        <v>15.833333333333334</v>
      </c>
      <c r="E281" s="221"/>
      <c r="F281" s="222">
        <f t="shared" si="64"/>
        <v>-3</v>
      </c>
      <c r="G281" s="222"/>
      <c r="H281" s="259"/>
      <c r="I281" s="221"/>
      <c r="J281" s="221">
        <v>-3</v>
      </c>
      <c r="K281" s="311"/>
      <c r="L281" s="222"/>
      <c r="M281" s="222">
        <f t="shared" si="62"/>
        <v>187</v>
      </c>
      <c r="N281" s="259"/>
      <c r="O281" s="312"/>
      <c r="P281" s="313">
        <v>3</v>
      </c>
      <c r="Q281" s="315"/>
      <c r="T281" s="254"/>
      <c r="U281" s="254"/>
      <c r="V281" s="254"/>
      <c r="W281" s="254"/>
      <c r="X281" s="254"/>
      <c r="Y281" s="254"/>
      <c r="Z281" s="222">
        <f t="shared" si="56"/>
        <v>187</v>
      </c>
    </row>
    <row r="282" spans="1:26" s="255" customFormat="1" ht="15" customHeight="1">
      <c r="A282" s="339" t="s">
        <v>482</v>
      </c>
      <c r="B282" s="307" t="s">
        <v>123</v>
      </c>
      <c r="C282" s="222">
        <v>980</v>
      </c>
      <c r="D282" s="222">
        <f t="shared" si="63"/>
        <v>81.666666666666671</v>
      </c>
      <c r="E282" s="221"/>
      <c r="F282" s="222">
        <f t="shared" si="64"/>
        <v>-14</v>
      </c>
      <c r="G282" s="222"/>
      <c r="H282" s="259"/>
      <c r="I282" s="221"/>
      <c r="J282" s="221">
        <v>-14</v>
      </c>
      <c r="K282" s="311"/>
      <c r="L282" s="222"/>
      <c r="M282" s="222">
        <f t="shared" si="62"/>
        <v>966</v>
      </c>
      <c r="N282" s="259"/>
      <c r="O282" s="312"/>
      <c r="P282" s="313">
        <v>236</v>
      </c>
      <c r="Q282" s="315"/>
      <c r="T282" s="254"/>
      <c r="U282" s="254"/>
      <c r="V282" s="254"/>
      <c r="W282" s="254"/>
      <c r="X282" s="254"/>
      <c r="Y282" s="254"/>
      <c r="Z282" s="222">
        <f t="shared" si="56"/>
        <v>966</v>
      </c>
    </row>
    <row r="283" spans="1:26" s="255" customFormat="1" ht="15" customHeight="1">
      <c r="A283" s="339" t="s">
        <v>482</v>
      </c>
      <c r="B283" s="307" t="s">
        <v>469</v>
      </c>
      <c r="C283" s="222">
        <v>1150</v>
      </c>
      <c r="D283" s="222">
        <f t="shared" si="63"/>
        <v>95.833333333333329</v>
      </c>
      <c r="E283" s="221"/>
      <c r="F283" s="222">
        <f t="shared" si="64"/>
        <v>-16</v>
      </c>
      <c r="G283" s="222"/>
      <c r="H283" s="259"/>
      <c r="I283" s="221"/>
      <c r="J283" s="221">
        <v>-16</v>
      </c>
      <c r="K283" s="311"/>
      <c r="L283" s="222"/>
      <c r="M283" s="222">
        <f t="shared" si="62"/>
        <v>1134</v>
      </c>
      <c r="N283" s="259"/>
      <c r="O283" s="312"/>
      <c r="P283" s="313">
        <v>86</v>
      </c>
      <c r="Q283" s="315"/>
      <c r="T283" s="254"/>
      <c r="U283" s="254"/>
      <c r="V283" s="254"/>
      <c r="W283" s="254"/>
      <c r="X283" s="254"/>
      <c r="Y283" s="254"/>
      <c r="Z283" s="222">
        <f t="shared" si="56"/>
        <v>1134</v>
      </c>
    </row>
    <row r="284" spans="1:26" s="255" customFormat="1" ht="15" customHeight="1">
      <c r="A284" s="339" t="s">
        <v>482</v>
      </c>
      <c r="B284" s="307" t="s">
        <v>483</v>
      </c>
      <c r="C284" s="222">
        <v>430</v>
      </c>
      <c r="D284" s="222">
        <f t="shared" si="63"/>
        <v>35.833333333333336</v>
      </c>
      <c r="E284" s="221"/>
      <c r="F284" s="222">
        <f t="shared" si="64"/>
        <v>-6</v>
      </c>
      <c r="G284" s="222"/>
      <c r="H284" s="259"/>
      <c r="I284" s="221"/>
      <c r="J284" s="221">
        <v>-6</v>
      </c>
      <c r="K284" s="311"/>
      <c r="L284" s="222"/>
      <c r="M284" s="222">
        <f t="shared" si="62"/>
        <v>424</v>
      </c>
      <c r="N284" s="259"/>
      <c r="O284" s="312"/>
      <c r="P284" s="313">
        <v>120</v>
      </c>
      <c r="Q284" s="315"/>
      <c r="T284" s="254"/>
      <c r="U284" s="254"/>
      <c r="V284" s="254"/>
      <c r="W284" s="254"/>
      <c r="X284" s="254"/>
      <c r="Y284" s="254"/>
      <c r="Z284" s="222">
        <f t="shared" si="56"/>
        <v>424</v>
      </c>
    </row>
    <row r="285" spans="1:26" s="255" customFormat="1" ht="15" customHeight="1">
      <c r="A285" s="339" t="s">
        <v>482</v>
      </c>
      <c r="B285" s="307" t="s">
        <v>484</v>
      </c>
      <c r="C285" s="222">
        <v>75</v>
      </c>
      <c r="D285" s="222">
        <f t="shared" si="63"/>
        <v>6.25</v>
      </c>
      <c r="E285" s="221"/>
      <c r="F285" s="222">
        <f t="shared" si="64"/>
        <v>-1</v>
      </c>
      <c r="G285" s="222"/>
      <c r="H285" s="259"/>
      <c r="I285" s="221"/>
      <c r="J285" s="221">
        <v>-1</v>
      </c>
      <c r="K285" s="311"/>
      <c r="L285" s="222"/>
      <c r="M285" s="222">
        <f t="shared" si="62"/>
        <v>74</v>
      </c>
      <c r="N285" s="259"/>
      <c r="O285" s="312"/>
      <c r="P285" s="313"/>
      <c r="Q285" s="315"/>
      <c r="T285" s="254"/>
      <c r="U285" s="254"/>
      <c r="V285" s="254"/>
      <c r="W285" s="254"/>
      <c r="X285" s="254"/>
      <c r="Y285" s="254"/>
      <c r="Z285" s="222">
        <f t="shared" si="56"/>
        <v>74</v>
      </c>
    </row>
    <row r="286" spans="1:26" s="255" customFormat="1" ht="15" customHeight="1">
      <c r="A286" s="339" t="s">
        <v>482</v>
      </c>
      <c r="B286" s="307" t="s">
        <v>485</v>
      </c>
      <c r="C286" s="222">
        <v>250</v>
      </c>
      <c r="D286" s="222">
        <f t="shared" si="63"/>
        <v>20.833333333333332</v>
      </c>
      <c r="E286" s="221"/>
      <c r="F286" s="222">
        <f t="shared" si="64"/>
        <v>-3</v>
      </c>
      <c r="G286" s="222"/>
      <c r="H286" s="259"/>
      <c r="I286" s="221"/>
      <c r="J286" s="221">
        <v>-3</v>
      </c>
      <c r="K286" s="311"/>
      <c r="L286" s="222"/>
      <c r="M286" s="222">
        <f t="shared" si="62"/>
        <v>247</v>
      </c>
      <c r="N286" s="259"/>
      <c r="O286" s="312"/>
      <c r="P286" s="313">
        <v>17</v>
      </c>
      <c r="Q286" s="315"/>
      <c r="T286" s="254"/>
      <c r="U286" s="254"/>
      <c r="V286" s="254"/>
      <c r="W286" s="254"/>
      <c r="X286" s="254"/>
      <c r="Y286" s="254"/>
      <c r="Z286" s="222">
        <f t="shared" si="56"/>
        <v>247</v>
      </c>
    </row>
    <row r="287" spans="1:26" s="255" customFormat="1" ht="15" customHeight="1">
      <c r="A287" s="339" t="s">
        <v>482</v>
      </c>
      <c r="B287" s="307" t="s">
        <v>496</v>
      </c>
      <c r="C287" s="222">
        <v>180</v>
      </c>
      <c r="D287" s="222">
        <f t="shared" si="63"/>
        <v>15</v>
      </c>
      <c r="E287" s="221"/>
      <c r="F287" s="222">
        <f t="shared" si="64"/>
        <v>-2</v>
      </c>
      <c r="G287" s="222"/>
      <c r="H287" s="259"/>
      <c r="I287" s="221"/>
      <c r="J287" s="221">
        <v>-2</v>
      </c>
      <c r="K287" s="311"/>
      <c r="L287" s="222"/>
      <c r="M287" s="222">
        <f t="shared" si="62"/>
        <v>178</v>
      </c>
      <c r="N287" s="259"/>
      <c r="O287" s="312"/>
      <c r="P287" s="313"/>
      <c r="Q287" s="315"/>
      <c r="T287" s="254"/>
      <c r="U287" s="254"/>
      <c r="V287" s="254"/>
      <c r="W287" s="254"/>
      <c r="X287" s="254"/>
      <c r="Y287" s="254"/>
      <c r="Z287" s="222">
        <f t="shared" si="56"/>
        <v>178</v>
      </c>
    </row>
    <row r="288" spans="1:26" s="255" customFormat="1" ht="15" customHeight="1">
      <c r="A288" s="339" t="s">
        <v>482</v>
      </c>
      <c r="B288" s="307" t="s">
        <v>13</v>
      </c>
      <c r="C288" s="222">
        <v>630</v>
      </c>
      <c r="D288" s="222">
        <f t="shared" si="63"/>
        <v>52.5</v>
      </c>
      <c r="E288" s="221"/>
      <c r="F288" s="222">
        <f t="shared" si="64"/>
        <v>0</v>
      </c>
      <c r="G288" s="222"/>
      <c r="H288" s="259"/>
      <c r="I288" s="221"/>
      <c r="J288" s="221">
        <v>0</v>
      </c>
      <c r="K288" s="311"/>
      <c r="L288" s="222"/>
      <c r="M288" s="222">
        <f t="shared" si="62"/>
        <v>630</v>
      </c>
      <c r="N288" s="259"/>
      <c r="O288" s="312"/>
      <c r="P288" s="313"/>
      <c r="Q288" s="315"/>
      <c r="T288" s="254"/>
      <c r="U288" s="254"/>
      <c r="V288" s="254"/>
      <c r="W288" s="254"/>
      <c r="X288" s="254"/>
      <c r="Y288" s="254"/>
      <c r="Z288" s="222">
        <f t="shared" si="56"/>
        <v>630</v>
      </c>
    </row>
    <row r="289" spans="1:26" s="255" customFormat="1" ht="15" customHeight="1">
      <c r="A289" s="339" t="s">
        <v>482</v>
      </c>
      <c r="B289" s="307" t="s">
        <v>9</v>
      </c>
      <c r="C289" s="222">
        <v>1060</v>
      </c>
      <c r="D289" s="222">
        <f t="shared" si="63"/>
        <v>88.333333333333329</v>
      </c>
      <c r="E289" s="221"/>
      <c r="F289" s="222">
        <f t="shared" si="64"/>
        <v>-15</v>
      </c>
      <c r="G289" s="222"/>
      <c r="H289" s="259"/>
      <c r="I289" s="221"/>
      <c r="J289" s="221">
        <v>-15</v>
      </c>
      <c r="K289" s="311"/>
      <c r="L289" s="222"/>
      <c r="M289" s="222">
        <f t="shared" si="62"/>
        <v>1045</v>
      </c>
      <c r="N289" s="259"/>
      <c r="O289" s="312"/>
      <c r="P289" s="313">
        <v>232</v>
      </c>
      <c r="Q289" s="328"/>
      <c r="T289" s="254"/>
      <c r="U289" s="254"/>
      <c r="V289" s="254"/>
      <c r="W289" s="254"/>
      <c r="X289" s="254"/>
      <c r="Y289" s="254"/>
      <c r="Z289" s="222">
        <f t="shared" si="56"/>
        <v>1045</v>
      </c>
    </row>
    <row r="290" spans="1:26" s="293" customFormat="1" ht="14.25" customHeight="1">
      <c r="A290" s="337" t="s">
        <v>486</v>
      </c>
      <c r="B290" s="322" t="s">
        <v>546</v>
      </c>
      <c r="C290" s="292">
        <f>SUM(C291:C309)</f>
        <v>11526</v>
      </c>
      <c r="D290" s="292">
        <f>SUM(D291:D309)</f>
        <v>960.5</v>
      </c>
      <c r="E290" s="300">
        <f>SUM(E291:E309)</f>
        <v>0</v>
      </c>
      <c r="F290" s="292">
        <f>F291+F292+F293+F294+F295+F296+F297+F298+F299+F300+F301+F302+F303+F304+F305+F306+F307+F308+F309</f>
        <v>-42</v>
      </c>
      <c r="G290" s="292"/>
      <c r="H290" s="292">
        <f t="shared" ref="H290:J290" si="65">H291+H292+H293+H294+H295+H296+H297+H298+H299+H300+H301+H302+H303+H304+H305+H306+H307+H308+H309</f>
        <v>0</v>
      </c>
      <c r="I290" s="300">
        <f t="shared" si="65"/>
        <v>0</v>
      </c>
      <c r="J290" s="292">
        <f t="shared" si="65"/>
        <v>-42</v>
      </c>
      <c r="K290" s="300"/>
      <c r="L290" s="300" t="e">
        <f>C290*Q290/12*-1</f>
        <v>#REF!</v>
      </c>
      <c r="M290" s="300">
        <f>SUM(M291:M309)</f>
        <v>11484</v>
      </c>
      <c r="N290" s="301"/>
      <c r="O290" s="302">
        <v>11287</v>
      </c>
      <c r="P290" s="327" t="e">
        <f>#REF!+P291+P292+P293+P294+P295+P297+P298+P299+P300+P301+P302+P303+P304+P305+P307+P309</f>
        <v>#REF!</v>
      </c>
      <c r="Q290" s="303" t="e">
        <f>P290/O290</f>
        <v>#REF!</v>
      </c>
      <c r="R290" s="304"/>
      <c r="S290" s="304"/>
      <c r="T290" s="305"/>
      <c r="U290" s="305"/>
      <c r="V290" s="305"/>
      <c r="W290" s="305"/>
      <c r="X290" s="305"/>
      <c r="Y290" s="305"/>
      <c r="Z290" s="292">
        <f t="shared" si="56"/>
        <v>11484</v>
      </c>
    </row>
    <row r="291" spans="1:26" s="255" customFormat="1" ht="15" customHeight="1">
      <c r="A291" s="338" t="s">
        <v>486</v>
      </c>
      <c r="B291" s="307" t="s">
        <v>109</v>
      </c>
      <c r="C291" s="222">
        <v>160</v>
      </c>
      <c r="D291" s="222">
        <f>C291/12</f>
        <v>13.333333333333334</v>
      </c>
      <c r="E291" s="221"/>
      <c r="F291" s="222">
        <f>H291+J291</f>
        <v>-1</v>
      </c>
      <c r="G291" s="222"/>
      <c r="H291" s="259"/>
      <c r="I291" s="221"/>
      <c r="J291" s="221">
        <v>-1</v>
      </c>
      <c r="K291" s="311"/>
      <c r="L291" s="222"/>
      <c r="M291" s="222">
        <f t="shared" ref="M291:M309" si="66">C291+F291</f>
        <v>159</v>
      </c>
      <c r="N291" s="259"/>
      <c r="O291" s="312"/>
      <c r="P291" s="313">
        <v>8</v>
      </c>
      <c r="Q291" s="315"/>
      <c r="T291" s="254"/>
      <c r="U291" s="254"/>
      <c r="V291" s="254"/>
      <c r="W291" s="254"/>
      <c r="X291" s="254"/>
      <c r="Y291" s="254"/>
      <c r="Z291" s="222">
        <f t="shared" si="56"/>
        <v>159</v>
      </c>
    </row>
    <row r="292" spans="1:26" s="255" customFormat="1" ht="15" customHeight="1">
      <c r="A292" s="338" t="s">
        <v>486</v>
      </c>
      <c r="B292" s="307" t="s">
        <v>43</v>
      </c>
      <c r="C292" s="222">
        <v>420</v>
      </c>
      <c r="D292" s="222">
        <f t="shared" ref="D292:D309" si="67">C292/12</f>
        <v>35</v>
      </c>
      <c r="E292" s="221"/>
      <c r="F292" s="222">
        <f t="shared" ref="F292:F309" si="68">H292+J292</f>
        <v>-2</v>
      </c>
      <c r="G292" s="222"/>
      <c r="H292" s="259"/>
      <c r="I292" s="221"/>
      <c r="J292" s="221">
        <v>-2</v>
      </c>
      <c r="K292" s="311"/>
      <c r="L292" s="222"/>
      <c r="M292" s="222">
        <f t="shared" si="66"/>
        <v>418</v>
      </c>
      <c r="N292" s="259"/>
      <c r="O292" s="312"/>
      <c r="P292" s="313">
        <v>10</v>
      </c>
      <c r="Q292" s="315"/>
      <c r="T292" s="254"/>
      <c r="U292" s="254"/>
      <c r="V292" s="254"/>
      <c r="W292" s="254"/>
      <c r="X292" s="254"/>
      <c r="Y292" s="254"/>
      <c r="Z292" s="222">
        <f t="shared" si="56"/>
        <v>418</v>
      </c>
    </row>
    <row r="293" spans="1:26" s="255" customFormat="1" ht="15" customHeight="1">
      <c r="A293" s="338" t="s">
        <v>486</v>
      </c>
      <c r="B293" s="307" t="s">
        <v>456</v>
      </c>
      <c r="C293" s="222">
        <v>744</v>
      </c>
      <c r="D293" s="222">
        <f t="shared" si="67"/>
        <v>62</v>
      </c>
      <c r="E293" s="221"/>
      <c r="F293" s="222">
        <f t="shared" si="68"/>
        <v>-3</v>
      </c>
      <c r="G293" s="222"/>
      <c r="H293" s="259"/>
      <c r="I293" s="221"/>
      <c r="J293" s="221">
        <v>-3</v>
      </c>
      <c r="K293" s="311"/>
      <c r="L293" s="222"/>
      <c r="M293" s="222">
        <f t="shared" si="66"/>
        <v>741</v>
      </c>
      <c r="N293" s="259"/>
      <c r="O293" s="312"/>
      <c r="P293" s="313">
        <v>14</v>
      </c>
      <c r="Q293" s="315"/>
      <c r="T293" s="254"/>
      <c r="U293" s="254"/>
      <c r="V293" s="254"/>
      <c r="W293" s="254"/>
      <c r="X293" s="254"/>
      <c r="Y293" s="254"/>
      <c r="Z293" s="222">
        <f t="shared" si="56"/>
        <v>741</v>
      </c>
    </row>
    <row r="294" spans="1:26" s="255" customFormat="1" ht="15" customHeight="1">
      <c r="A294" s="338" t="s">
        <v>486</v>
      </c>
      <c r="B294" s="307" t="s">
        <v>443</v>
      </c>
      <c r="C294" s="222">
        <v>570</v>
      </c>
      <c r="D294" s="222">
        <f t="shared" si="67"/>
        <v>47.5</v>
      </c>
      <c r="E294" s="221"/>
      <c r="F294" s="222">
        <f t="shared" si="68"/>
        <v>-2</v>
      </c>
      <c r="G294" s="222"/>
      <c r="H294" s="259"/>
      <c r="I294" s="221"/>
      <c r="J294" s="221">
        <v>-2</v>
      </c>
      <c r="K294" s="311"/>
      <c r="L294" s="222"/>
      <c r="M294" s="222">
        <f t="shared" si="66"/>
        <v>568</v>
      </c>
      <c r="N294" s="259"/>
      <c r="O294" s="312"/>
      <c r="P294" s="313">
        <v>40</v>
      </c>
      <c r="Q294" s="315"/>
      <c r="T294" s="254"/>
      <c r="U294" s="254"/>
      <c r="V294" s="254"/>
      <c r="W294" s="254"/>
      <c r="X294" s="254"/>
      <c r="Y294" s="254"/>
      <c r="Z294" s="222">
        <f t="shared" si="56"/>
        <v>568</v>
      </c>
    </row>
    <row r="295" spans="1:26" s="255" customFormat="1" ht="15" customHeight="1">
      <c r="A295" s="338" t="s">
        <v>486</v>
      </c>
      <c r="B295" s="307" t="s">
        <v>449</v>
      </c>
      <c r="C295" s="222">
        <v>450</v>
      </c>
      <c r="D295" s="222">
        <f t="shared" si="67"/>
        <v>37.5</v>
      </c>
      <c r="E295" s="221"/>
      <c r="F295" s="222">
        <f t="shared" si="68"/>
        <v>-2</v>
      </c>
      <c r="G295" s="222"/>
      <c r="H295" s="259"/>
      <c r="I295" s="221"/>
      <c r="J295" s="221">
        <v>-2</v>
      </c>
      <c r="K295" s="311"/>
      <c r="L295" s="222"/>
      <c r="M295" s="222">
        <f t="shared" si="66"/>
        <v>448</v>
      </c>
      <c r="N295" s="259"/>
      <c r="O295" s="312"/>
      <c r="P295" s="313">
        <v>28</v>
      </c>
      <c r="Q295" s="315"/>
      <c r="T295" s="254"/>
      <c r="U295" s="254"/>
      <c r="V295" s="254"/>
      <c r="W295" s="254"/>
      <c r="X295" s="254"/>
      <c r="Y295" s="254"/>
      <c r="Z295" s="222">
        <f t="shared" si="56"/>
        <v>448</v>
      </c>
    </row>
    <row r="296" spans="1:26" s="255" customFormat="1" ht="15" customHeight="1">
      <c r="A296" s="338" t="s">
        <v>486</v>
      </c>
      <c r="B296" s="332" t="s">
        <v>196</v>
      </c>
      <c r="C296" s="222">
        <v>270</v>
      </c>
      <c r="D296" s="222">
        <f t="shared" si="67"/>
        <v>22.5</v>
      </c>
      <c r="E296" s="221"/>
      <c r="F296" s="222">
        <f t="shared" si="68"/>
        <v>0</v>
      </c>
      <c r="G296" s="222"/>
      <c r="H296" s="259"/>
      <c r="I296" s="221"/>
      <c r="J296" s="221">
        <v>0</v>
      </c>
      <c r="K296" s="311"/>
      <c r="L296" s="222"/>
      <c r="M296" s="222">
        <f t="shared" si="66"/>
        <v>270</v>
      </c>
      <c r="N296" s="259"/>
      <c r="O296" s="312"/>
      <c r="P296" s="313"/>
      <c r="Q296" s="315"/>
      <c r="T296" s="254"/>
      <c r="U296" s="254"/>
      <c r="V296" s="254"/>
      <c r="W296" s="254"/>
      <c r="X296" s="254"/>
      <c r="Y296" s="254"/>
      <c r="Z296" s="222">
        <f t="shared" si="56"/>
        <v>270</v>
      </c>
    </row>
    <row r="297" spans="1:26" s="255" customFormat="1" ht="15" customHeight="1">
      <c r="A297" s="338" t="s">
        <v>486</v>
      </c>
      <c r="B297" s="307" t="s">
        <v>444</v>
      </c>
      <c r="C297" s="222">
        <v>850</v>
      </c>
      <c r="D297" s="222">
        <f t="shared" si="67"/>
        <v>70.833333333333329</v>
      </c>
      <c r="E297" s="221"/>
      <c r="F297" s="222">
        <f t="shared" si="68"/>
        <v>-3</v>
      </c>
      <c r="G297" s="222"/>
      <c r="H297" s="259"/>
      <c r="I297" s="221"/>
      <c r="J297" s="221">
        <v>-3</v>
      </c>
      <c r="K297" s="311"/>
      <c r="L297" s="222"/>
      <c r="M297" s="222">
        <f t="shared" si="66"/>
        <v>847</v>
      </c>
      <c r="N297" s="259"/>
      <c r="O297" s="312"/>
      <c r="P297" s="313">
        <v>17</v>
      </c>
      <c r="Q297" s="315"/>
      <c r="T297" s="254"/>
      <c r="U297" s="254"/>
      <c r="V297" s="254"/>
      <c r="W297" s="254"/>
      <c r="X297" s="254"/>
      <c r="Y297" s="254"/>
      <c r="Z297" s="222">
        <f t="shared" si="56"/>
        <v>847</v>
      </c>
    </row>
    <row r="298" spans="1:26" s="255" customFormat="1" ht="15" customHeight="1">
      <c r="A298" s="338" t="s">
        <v>486</v>
      </c>
      <c r="B298" s="331" t="s">
        <v>210</v>
      </c>
      <c r="C298" s="222">
        <v>670</v>
      </c>
      <c r="D298" s="222">
        <f t="shared" si="67"/>
        <v>55.833333333333336</v>
      </c>
      <c r="E298" s="221"/>
      <c r="F298" s="222">
        <f t="shared" si="68"/>
        <v>-3</v>
      </c>
      <c r="G298" s="222"/>
      <c r="H298" s="259"/>
      <c r="I298" s="221"/>
      <c r="J298" s="221">
        <v>-3</v>
      </c>
      <c r="K298" s="311"/>
      <c r="L298" s="222"/>
      <c r="M298" s="222">
        <f t="shared" si="66"/>
        <v>667</v>
      </c>
      <c r="N298" s="259"/>
      <c r="O298" s="312"/>
      <c r="P298" s="313">
        <v>29</v>
      </c>
      <c r="Q298" s="315"/>
      <c r="T298" s="254"/>
      <c r="U298" s="254"/>
      <c r="V298" s="254"/>
      <c r="W298" s="254"/>
      <c r="X298" s="254"/>
      <c r="Y298" s="254"/>
      <c r="Z298" s="222">
        <f t="shared" si="56"/>
        <v>667</v>
      </c>
    </row>
    <row r="299" spans="1:26" s="255" customFormat="1" ht="15" customHeight="1">
      <c r="A299" s="338" t="s">
        <v>486</v>
      </c>
      <c r="B299" s="331" t="s">
        <v>38</v>
      </c>
      <c r="C299" s="222">
        <v>87</v>
      </c>
      <c r="D299" s="222">
        <f t="shared" si="67"/>
        <v>7.25</v>
      </c>
      <c r="E299" s="221"/>
      <c r="F299" s="222">
        <f t="shared" si="68"/>
        <v>0</v>
      </c>
      <c r="G299" s="222"/>
      <c r="H299" s="259"/>
      <c r="I299" s="221"/>
      <c r="J299" s="221">
        <v>0</v>
      </c>
      <c r="K299" s="311"/>
      <c r="L299" s="222"/>
      <c r="M299" s="222">
        <f t="shared" si="66"/>
        <v>87</v>
      </c>
      <c r="N299" s="259"/>
      <c r="O299" s="312"/>
      <c r="P299" s="313">
        <v>36</v>
      </c>
      <c r="Q299" s="315"/>
      <c r="T299" s="254"/>
      <c r="U299" s="254"/>
      <c r="V299" s="254"/>
      <c r="W299" s="254"/>
      <c r="X299" s="254"/>
      <c r="Y299" s="254"/>
      <c r="Z299" s="222">
        <f t="shared" si="56"/>
        <v>87</v>
      </c>
    </row>
    <row r="300" spans="1:26" s="255" customFormat="1" ht="15" customHeight="1">
      <c r="A300" s="338" t="s">
        <v>486</v>
      </c>
      <c r="B300" s="307" t="s">
        <v>467</v>
      </c>
      <c r="C300" s="222">
        <v>310</v>
      </c>
      <c r="D300" s="222">
        <f t="shared" si="67"/>
        <v>25.833333333333332</v>
      </c>
      <c r="E300" s="221"/>
      <c r="F300" s="222">
        <f t="shared" si="68"/>
        <v>-1</v>
      </c>
      <c r="G300" s="222"/>
      <c r="H300" s="259"/>
      <c r="I300" s="221"/>
      <c r="J300" s="221">
        <v>-1</v>
      </c>
      <c r="K300" s="311"/>
      <c r="L300" s="222"/>
      <c r="M300" s="222">
        <f t="shared" si="66"/>
        <v>309</v>
      </c>
      <c r="N300" s="259"/>
      <c r="O300" s="312"/>
      <c r="P300" s="313">
        <v>1</v>
      </c>
      <c r="Q300" s="315"/>
      <c r="T300" s="254"/>
      <c r="U300" s="254"/>
      <c r="V300" s="254"/>
      <c r="W300" s="254"/>
      <c r="X300" s="254"/>
      <c r="Y300" s="254"/>
      <c r="Z300" s="222">
        <f t="shared" si="56"/>
        <v>309</v>
      </c>
    </row>
    <row r="301" spans="1:26" s="255" customFormat="1" ht="15" customHeight="1">
      <c r="A301" s="338" t="s">
        <v>486</v>
      </c>
      <c r="B301" s="307" t="s">
        <v>468</v>
      </c>
      <c r="C301" s="222">
        <v>46</v>
      </c>
      <c r="D301" s="222">
        <f t="shared" si="67"/>
        <v>3.8333333333333335</v>
      </c>
      <c r="E301" s="221"/>
      <c r="F301" s="222">
        <f t="shared" si="68"/>
        <v>0</v>
      </c>
      <c r="G301" s="222"/>
      <c r="H301" s="259"/>
      <c r="I301" s="221"/>
      <c r="J301" s="221">
        <v>0</v>
      </c>
      <c r="K301" s="311"/>
      <c r="L301" s="222"/>
      <c r="M301" s="222">
        <f t="shared" si="66"/>
        <v>46</v>
      </c>
      <c r="N301" s="259"/>
      <c r="O301" s="312"/>
      <c r="P301" s="313">
        <v>1</v>
      </c>
      <c r="Q301" s="315"/>
      <c r="T301" s="254"/>
      <c r="U301" s="254"/>
      <c r="V301" s="254"/>
      <c r="W301" s="254"/>
      <c r="X301" s="254"/>
      <c r="Y301" s="254"/>
      <c r="Z301" s="222">
        <f t="shared" si="56"/>
        <v>46</v>
      </c>
    </row>
    <row r="302" spans="1:26" s="255" customFormat="1" ht="15" customHeight="1">
      <c r="A302" s="339" t="s">
        <v>486</v>
      </c>
      <c r="B302" s="307" t="s">
        <v>123</v>
      </c>
      <c r="C302" s="222">
        <v>150</v>
      </c>
      <c r="D302" s="222">
        <f t="shared" si="67"/>
        <v>12.5</v>
      </c>
      <c r="E302" s="221"/>
      <c r="F302" s="222">
        <f t="shared" si="68"/>
        <v>-1</v>
      </c>
      <c r="G302" s="222"/>
      <c r="H302" s="259"/>
      <c r="I302" s="221"/>
      <c r="J302" s="221">
        <v>-1</v>
      </c>
      <c r="K302" s="311"/>
      <c r="L302" s="222"/>
      <c r="M302" s="222">
        <f t="shared" si="66"/>
        <v>149</v>
      </c>
      <c r="N302" s="259"/>
      <c r="O302" s="312"/>
      <c r="P302" s="313">
        <v>10</v>
      </c>
      <c r="Q302" s="315"/>
      <c r="T302" s="254"/>
      <c r="U302" s="254"/>
      <c r="V302" s="254"/>
      <c r="W302" s="254"/>
      <c r="X302" s="254"/>
      <c r="Y302" s="254"/>
      <c r="Z302" s="222">
        <f t="shared" si="56"/>
        <v>149</v>
      </c>
    </row>
    <row r="303" spans="1:26" s="255" customFormat="1" ht="15" customHeight="1">
      <c r="A303" s="338" t="s">
        <v>486</v>
      </c>
      <c r="B303" s="307" t="s">
        <v>348</v>
      </c>
      <c r="C303" s="222">
        <v>1290</v>
      </c>
      <c r="D303" s="222">
        <f t="shared" si="67"/>
        <v>107.5</v>
      </c>
      <c r="E303" s="221"/>
      <c r="F303" s="222">
        <f t="shared" si="68"/>
        <v>-5</v>
      </c>
      <c r="G303" s="222"/>
      <c r="H303" s="259"/>
      <c r="I303" s="221"/>
      <c r="J303" s="221">
        <v>-5</v>
      </c>
      <c r="K303" s="311"/>
      <c r="L303" s="222"/>
      <c r="M303" s="222">
        <f t="shared" si="66"/>
        <v>1285</v>
      </c>
      <c r="N303" s="259"/>
      <c r="O303" s="312"/>
      <c r="P303" s="313">
        <v>29</v>
      </c>
      <c r="Q303" s="315"/>
      <c r="T303" s="254"/>
      <c r="U303" s="254"/>
      <c r="V303" s="254"/>
      <c r="W303" s="254"/>
      <c r="X303" s="254"/>
      <c r="Y303" s="254"/>
      <c r="Z303" s="222">
        <f t="shared" si="56"/>
        <v>1285</v>
      </c>
    </row>
    <row r="304" spans="1:26" s="255" customFormat="1" ht="15" customHeight="1">
      <c r="A304" s="338" t="s">
        <v>486</v>
      </c>
      <c r="B304" s="307" t="s">
        <v>64</v>
      </c>
      <c r="C304" s="222">
        <v>2301</v>
      </c>
      <c r="D304" s="222">
        <f t="shared" si="67"/>
        <v>191.75</v>
      </c>
      <c r="E304" s="221"/>
      <c r="F304" s="222">
        <f t="shared" si="68"/>
        <v>-9</v>
      </c>
      <c r="G304" s="222"/>
      <c r="H304" s="259"/>
      <c r="I304" s="221"/>
      <c r="J304" s="221">
        <v>-9</v>
      </c>
      <c r="K304" s="311"/>
      <c r="L304" s="222"/>
      <c r="M304" s="222">
        <f t="shared" si="66"/>
        <v>2292</v>
      </c>
      <c r="N304" s="259"/>
      <c r="O304" s="312"/>
      <c r="P304" s="313">
        <v>71</v>
      </c>
      <c r="Q304" s="315"/>
      <c r="T304" s="254"/>
      <c r="U304" s="254"/>
      <c r="V304" s="254"/>
      <c r="W304" s="254"/>
      <c r="X304" s="254"/>
      <c r="Y304" s="254"/>
      <c r="Z304" s="222">
        <f t="shared" si="56"/>
        <v>2292</v>
      </c>
    </row>
    <row r="305" spans="1:26" s="255" customFormat="1" ht="15" customHeight="1">
      <c r="A305" s="338" t="s">
        <v>486</v>
      </c>
      <c r="B305" s="307" t="s">
        <v>439</v>
      </c>
      <c r="C305" s="222">
        <v>680</v>
      </c>
      <c r="D305" s="222">
        <f t="shared" si="67"/>
        <v>56.666666666666664</v>
      </c>
      <c r="E305" s="221"/>
      <c r="F305" s="222">
        <f t="shared" si="68"/>
        <v>-3</v>
      </c>
      <c r="G305" s="222"/>
      <c r="H305" s="259"/>
      <c r="I305" s="221"/>
      <c r="J305" s="221">
        <v>-3</v>
      </c>
      <c r="K305" s="311"/>
      <c r="L305" s="222"/>
      <c r="M305" s="222">
        <f t="shared" si="66"/>
        <v>677</v>
      </c>
      <c r="N305" s="259"/>
      <c r="O305" s="312"/>
      <c r="P305" s="313">
        <v>18</v>
      </c>
      <c r="Q305" s="315"/>
      <c r="T305" s="254"/>
      <c r="U305" s="254"/>
      <c r="V305" s="254"/>
      <c r="W305" s="254"/>
      <c r="X305" s="254"/>
      <c r="Y305" s="254"/>
      <c r="Z305" s="222">
        <f t="shared" si="56"/>
        <v>677</v>
      </c>
    </row>
    <row r="306" spans="1:26" s="255" customFormat="1">
      <c r="A306" s="338" t="s">
        <v>486</v>
      </c>
      <c r="B306" s="307" t="s">
        <v>248</v>
      </c>
      <c r="C306" s="222">
        <v>30</v>
      </c>
      <c r="D306" s="222">
        <f t="shared" si="67"/>
        <v>2.5</v>
      </c>
      <c r="E306" s="221"/>
      <c r="F306" s="222">
        <f t="shared" si="68"/>
        <v>0</v>
      </c>
      <c r="G306" s="222"/>
      <c r="H306" s="259"/>
      <c r="I306" s="221"/>
      <c r="J306" s="221">
        <v>0</v>
      </c>
      <c r="K306" s="311"/>
      <c r="L306" s="222"/>
      <c r="M306" s="222">
        <f t="shared" si="66"/>
        <v>30</v>
      </c>
      <c r="N306" s="259"/>
      <c r="O306" s="312"/>
      <c r="P306" s="313"/>
      <c r="Q306" s="315"/>
      <c r="T306" s="254"/>
      <c r="U306" s="254"/>
      <c r="V306" s="254"/>
      <c r="W306" s="254"/>
      <c r="X306" s="254"/>
      <c r="Y306" s="254"/>
      <c r="Z306" s="222">
        <f t="shared" si="56"/>
        <v>30</v>
      </c>
    </row>
    <row r="307" spans="1:26" s="255" customFormat="1" ht="15" customHeight="1">
      <c r="A307" s="338" t="s">
        <v>486</v>
      </c>
      <c r="B307" s="307" t="s">
        <v>470</v>
      </c>
      <c r="C307" s="222">
        <v>720</v>
      </c>
      <c r="D307" s="222">
        <f t="shared" si="67"/>
        <v>60</v>
      </c>
      <c r="E307" s="221"/>
      <c r="F307" s="222">
        <f t="shared" si="68"/>
        <v>-3</v>
      </c>
      <c r="G307" s="222"/>
      <c r="H307" s="259"/>
      <c r="I307" s="221"/>
      <c r="J307" s="221">
        <v>-3</v>
      </c>
      <c r="K307" s="311"/>
      <c r="L307" s="222"/>
      <c r="M307" s="222">
        <f t="shared" si="66"/>
        <v>717</v>
      </c>
      <c r="N307" s="259"/>
      <c r="O307" s="312"/>
      <c r="P307" s="313">
        <v>70</v>
      </c>
      <c r="Q307" s="315"/>
      <c r="T307" s="254"/>
      <c r="U307" s="254"/>
      <c r="V307" s="254"/>
      <c r="W307" s="254"/>
      <c r="X307" s="254"/>
      <c r="Y307" s="254"/>
      <c r="Z307" s="222">
        <f t="shared" si="56"/>
        <v>717</v>
      </c>
    </row>
    <row r="308" spans="1:26" s="255" customFormat="1" ht="15" customHeight="1">
      <c r="A308" s="338" t="s">
        <v>486</v>
      </c>
      <c r="B308" s="307" t="s">
        <v>13</v>
      </c>
      <c r="C308" s="222">
        <v>673</v>
      </c>
      <c r="D308" s="222">
        <f t="shared" si="67"/>
        <v>56.083333333333336</v>
      </c>
      <c r="E308" s="221"/>
      <c r="F308" s="222">
        <f t="shared" si="68"/>
        <v>0</v>
      </c>
      <c r="G308" s="222"/>
      <c r="H308" s="259"/>
      <c r="I308" s="221"/>
      <c r="J308" s="221">
        <v>0</v>
      </c>
      <c r="K308" s="311"/>
      <c r="L308" s="222"/>
      <c r="M308" s="222">
        <f t="shared" si="66"/>
        <v>673</v>
      </c>
      <c r="N308" s="259"/>
      <c r="O308" s="312"/>
      <c r="P308" s="313"/>
      <c r="Q308" s="315"/>
      <c r="T308" s="254"/>
      <c r="U308" s="254"/>
      <c r="V308" s="254"/>
      <c r="W308" s="254"/>
      <c r="X308" s="254"/>
      <c r="Y308" s="254"/>
      <c r="Z308" s="222">
        <f t="shared" si="56"/>
        <v>673</v>
      </c>
    </row>
    <row r="309" spans="1:26" s="255" customFormat="1" ht="15" customHeight="1">
      <c r="A309" s="338" t="s">
        <v>486</v>
      </c>
      <c r="B309" s="307" t="s">
        <v>9</v>
      </c>
      <c r="C309" s="222">
        <v>1105</v>
      </c>
      <c r="D309" s="222">
        <f t="shared" si="67"/>
        <v>92.083333333333329</v>
      </c>
      <c r="E309" s="221"/>
      <c r="F309" s="222">
        <f t="shared" si="68"/>
        <v>-4</v>
      </c>
      <c r="G309" s="222"/>
      <c r="H309" s="259"/>
      <c r="I309" s="221"/>
      <c r="J309" s="221">
        <v>-4</v>
      </c>
      <c r="K309" s="311"/>
      <c r="L309" s="222"/>
      <c r="M309" s="222">
        <f t="shared" si="66"/>
        <v>1101</v>
      </c>
      <c r="N309" s="259"/>
      <c r="O309" s="312"/>
      <c r="P309" s="313">
        <v>107</v>
      </c>
      <c r="Q309" s="328"/>
      <c r="T309" s="254"/>
      <c r="U309" s="254"/>
      <c r="V309" s="254"/>
      <c r="W309" s="254"/>
      <c r="X309" s="254"/>
      <c r="Y309" s="254"/>
      <c r="Z309" s="222">
        <f t="shared" si="56"/>
        <v>1101</v>
      </c>
    </row>
    <row r="310" spans="1:26" s="293" customFormat="1" ht="14.25" customHeight="1">
      <c r="A310" s="337" t="s">
        <v>487</v>
      </c>
      <c r="B310" s="322" t="s">
        <v>547</v>
      </c>
      <c r="C310" s="292">
        <f>SUM(C311:C328)</f>
        <v>22402</v>
      </c>
      <c r="D310" s="292">
        <f t="shared" ref="D310:J310" si="69">SUM(D311:D328)</f>
        <v>1866.833333333333</v>
      </c>
      <c r="E310" s="300">
        <f t="shared" si="69"/>
        <v>0</v>
      </c>
      <c r="F310" s="292">
        <f t="shared" si="69"/>
        <v>-1245</v>
      </c>
      <c r="G310" s="292"/>
      <c r="H310" s="292">
        <f t="shared" si="69"/>
        <v>0</v>
      </c>
      <c r="I310" s="300">
        <f t="shared" si="69"/>
        <v>0</v>
      </c>
      <c r="J310" s="292">
        <f t="shared" si="69"/>
        <v>-1245</v>
      </c>
      <c r="K310" s="300"/>
      <c r="L310" s="300">
        <f>C310*Q310/12*-1</f>
        <v>-1199.9751803565539</v>
      </c>
      <c r="M310" s="300">
        <f t="shared" ref="M310" si="70">SUM(M311:M328)</f>
        <v>21157</v>
      </c>
      <c r="N310" s="301"/>
      <c r="O310" s="302">
        <v>23241</v>
      </c>
      <c r="P310" s="327">
        <f>P311+P312+P313+P314+P316+P317+P318+P319+P320+P321+P322+P323+P324+P325+P328</f>
        <v>14939</v>
      </c>
      <c r="Q310" s="303">
        <f>P310/O310</f>
        <v>0.64278645497181708</v>
      </c>
      <c r="R310" s="304"/>
      <c r="S310" s="304"/>
      <c r="T310" s="305"/>
      <c r="U310" s="305"/>
      <c r="V310" s="305"/>
      <c r="W310" s="305"/>
      <c r="X310" s="305"/>
      <c r="Y310" s="305"/>
      <c r="Z310" s="292">
        <f t="shared" si="56"/>
        <v>21157</v>
      </c>
    </row>
    <row r="311" spans="1:26" s="255" customFormat="1" ht="15" customHeight="1">
      <c r="A311" s="338" t="s">
        <v>487</v>
      </c>
      <c r="B311" s="307" t="s">
        <v>43</v>
      </c>
      <c r="C311" s="222">
        <v>980</v>
      </c>
      <c r="D311" s="222">
        <f>C311/12</f>
        <v>81.666666666666671</v>
      </c>
      <c r="E311" s="221"/>
      <c r="F311" s="222">
        <f>H311+J311</f>
        <v>-60</v>
      </c>
      <c r="G311" s="222"/>
      <c r="H311" s="259"/>
      <c r="I311" s="221"/>
      <c r="J311" s="221">
        <v>-60</v>
      </c>
      <c r="K311" s="311"/>
      <c r="L311" s="222"/>
      <c r="M311" s="222">
        <f t="shared" ref="M311:M328" si="71">C311+F311</f>
        <v>920</v>
      </c>
      <c r="N311" s="259"/>
      <c r="O311" s="312"/>
      <c r="P311" s="313">
        <v>788</v>
      </c>
      <c r="Q311" s="314"/>
      <c r="T311" s="254"/>
      <c r="U311" s="254"/>
      <c r="V311" s="254"/>
      <c r="W311" s="254"/>
      <c r="X311" s="254"/>
      <c r="Y311" s="254"/>
      <c r="Z311" s="222">
        <f t="shared" si="56"/>
        <v>920</v>
      </c>
    </row>
    <row r="312" spans="1:26" s="255" customFormat="1" ht="15" customHeight="1">
      <c r="A312" s="338" t="s">
        <v>487</v>
      </c>
      <c r="B312" s="307" t="s">
        <v>456</v>
      </c>
      <c r="C312" s="222">
        <v>770</v>
      </c>
      <c r="D312" s="222">
        <f t="shared" ref="D312:D328" si="72">C312/12</f>
        <v>64.166666666666671</v>
      </c>
      <c r="E312" s="221"/>
      <c r="F312" s="222">
        <f t="shared" ref="F312:F328" si="73">H312+J312</f>
        <v>-47</v>
      </c>
      <c r="G312" s="222"/>
      <c r="H312" s="259"/>
      <c r="I312" s="221"/>
      <c r="J312" s="221">
        <v>-47</v>
      </c>
      <c r="K312" s="311"/>
      <c r="L312" s="222"/>
      <c r="M312" s="222">
        <f t="shared" si="71"/>
        <v>723</v>
      </c>
      <c r="N312" s="259"/>
      <c r="O312" s="312"/>
      <c r="P312" s="313">
        <v>521</v>
      </c>
      <c r="Q312" s="315"/>
      <c r="T312" s="254"/>
      <c r="U312" s="254"/>
      <c r="V312" s="254"/>
      <c r="W312" s="254"/>
      <c r="X312" s="254"/>
      <c r="Y312" s="254"/>
      <c r="Z312" s="222">
        <f t="shared" si="56"/>
        <v>723</v>
      </c>
    </row>
    <row r="313" spans="1:26" s="255" customFormat="1" ht="15" customHeight="1">
      <c r="A313" s="338" t="s">
        <v>487</v>
      </c>
      <c r="B313" s="307" t="s">
        <v>443</v>
      </c>
      <c r="C313" s="222">
        <v>1200</v>
      </c>
      <c r="D313" s="222">
        <f t="shared" si="72"/>
        <v>100</v>
      </c>
      <c r="E313" s="221"/>
      <c r="F313" s="222">
        <f t="shared" si="73"/>
        <v>-73</v>
      </c>
      <c r="G313" s="222"/>
      <c r="H313" s="259"/>
      <c r="I313" s="221"/>
      <c r="J313" s="221">
        <v>-73</v>
      </c>
      <c r="K313" s="311"/>
      <c r="L313" s="222"/>
      <c r="M313" s="222">
        <f t="shared" si="71"/>
        <v>1127</v>
      </c>
      <c r="N313" s="259"/>
      <c r="O313" s="312"/>
      <c r="P313" s="313">
        <v>863</v>
      </c>
      <c r="Q313" s="315"/>
      <c r="T313" s="254"/>
      <c r="U313" s="254"/>
      <c r="V313" s="254"/>
      <c r="W313" s="254"/>
      <c r="X313" s="254"/>
      <c r="Y313" s="254"/>
      <c r="Z313" s="222">
        <f t="shared" si="56"/>
        <v>1127</v>
      </c>
    </row>
    <row r="314" spans="1:26" s="255" customFormat="1" ht="15" customHeight="1">
      <c r="A314" s="338" t="s">
        <v>487</v>
      </c>
      <c r="B314" s="307" t="s">
        <v>449</v>
      </c>
      <c r="C314" s="222">
        <v>1100</v>
      </c>
      <c r="D314" s="222">
        <f t="shared" si="72"/>
        <v>91.666666666666671</v>
      </c>
      <c r="E314" s="221"/>
      <c r="F314" s="222">
        <f t="shared" si="73"/>
        <v>-67</v>
      </c>
      <c r="G314" s="222"/>
      <c r="H314" s="259"/>
      <c r="I314" s="221"/>
      <c r="J314" s="221">
        <v>-67</v>
      </c>
      <c r="K314" s="311"/>
      <c r="L314" s="222"/>
      <c r="M314" s="222">
        <f t="shared" si="71"/>
        <v>1033</v>
      </c>
      <c r="N314" s="259"/>
      <c r="O314" s="312"/>
      <c r="P314" s="313">
        <v>657</v>
      </c>
      <c r="Q314" s="315"/>
      <c r="T314" s="254"/>
      <c r="U314" s="254"/>
      <c r="V314" s="254"/>
      <c r="W314" s="254"/>
      <c r="X314" s="254"/>
      <c r="Y314" s="254"/>
      <c r="Z314" s="222">
        <f t="shared" si="56"/>
        <v>1033</v>
      </c>
    </row>
    <row r="315" spans="1:26" s="255" customFormat="1" ht="15" customHeight="1">
      <c r="A315" s="338" t="s">
        <v>487</v>
      </c>
      <c r="B315" s="332" t="s">
        <v>196</v>
      </c>
      <c r="C315" s="222">
        <v>310</v>
      </c>
      <c r="D315" s="222">
        <f t="shared" si="72"/>
        <v>25.833333333333332</v>
      </c>
      <c r="E315" s="221"/>
      <c r="F315" s="222">
        <f t="shared" si="73"/>
        <v>0</v>
      </c>
      <c r="G315" s="222"/>
      <c r="H315" s="259"/>
      <c r="I315" s="221"/>
      <c r="J315" s="221">
        <v>0</v>
      </c>
      <c r="K315" s="311"/>
      <c r="L315" s="222"/>
      <c r="M315" s="222">
        <f t="shared" si="71"/>
        <v>310</v>
      </c>
      <c r="N315" s="259"/>
      <c r="O315" s="312"/>
      <c r="P315" s="313"/>
      <c r="Q315" s="315"/>
      <c r="T315" s="254"/>
      <c r="U315" s="254"/>
      <c r="V315" s="254"/>
      <c r="W315" s="254"/>
      <c r="X315" s="254"/>
      <c r="Y315" s="254"/>
      <c r="Z315" s="222">
        <f t="shared" si="56"/>
        <v>310</v>
      </c>
    </row>
    <row r="316" spans="1:26" s="255" customFormat="1" ht="15" customHeight="1">
      <c r="A316" s="338" t="s">
        <v>487</v>
      </c>
      <c r="B316" s="307" t="s">
        <v>444</v>
      </c>
      <c r="C316" s="222">
        <v>800</v>
      </c>
      <c r="D316" s="222">
        <f t="shared" si="72"/>
        <v>66.666666666666671</v>
      </c>
      <c r="E316" s="221"/>
      <c r="F316" s="222">
        <f t="shared" si="73"/>
        <v>-49</v>
      </c>
      <c r="G316" s="222"/>
      <c r="H316" s="259"/>
      <c r="I316" s="221"/>
      <c r="J316" s="221">
        <v>-49</v>
      </c>
      <c r="K316" s="311"/>
      <c r="L316" s="222"/>
      <c r="M316" s="222">
        <f t="shared" si="71"/>
        <v>751</v>
      </c>
      <c r="N316" s="259"/>
      <c r="O316" s="312"/>
      <c r="P316" s="313">
        <v>738</v>
      </c>
      <c r="Q316" s="315"/>
      <c r="T316" s="254"/>
      <c r="U316" s="254"/>
      <c r="V316" s="254"/>
      <c r="W316" s="254"/>
      <c r="X316" s="254"/>
      <c r="Y316" s="254"/>
      <c r="Z316" s="222">
        <f t="shared" si="56"/>
        <v>751</v>
      </c>
    </row>
    <row r="317" spans="1:26" s="255" customFormat="1" ht="15" customHeight="1">
      <c r="A317" s="338" t="s">
        <v>487</v>
      </c>
      <c r="B317" s="331" t="s">
        <v>210</v>
      </c>
      <c r="C317" s="222">
        <v>680</v>
      </c>
      <c r="D317" s="222">
        <f t="shared" si="72"/>
        <v>56.666666666666664</v>
      </c>
      <c r="E317" s="221"/>
      <c r="F317" s="222">
        <f t="shared" si="73"/>
        <v>-42</v>
      </c>
      <c r="G317" s="222"/>
      <c r="H317" s="259"/>
      <c r="I317" s="221"/>
      <c r="J317" s="221">
        <v>-42</v>
      </c>
      <c r="K317" s="311"/>
      <c r="L317" s="222"/>
      <c r="M317" s="222">
        <f t="shared" si="71"/>
        <v>638</v>
      </c>
      <c r="N317" s="259"/>
      <c r="O317" s="312"/>
      <c r="P317" s="313">
        <v>594</v>
      </c>
      <c r="Q317" s="315"/>
      <c r="T317" s="254"/>
      <c r="U317" s="254"/>
      <c r="V317" s="254"/>
      <c r="W317" s="254"/>
      <c r="X317" s="254"/>
      <c r="Y317" s="254"/>
      <c r="Z317" s="222">
        <f t="shared" si="56"/>
        <v>638</v>
      </c>
    </row>
    <row r="318" spans="1:26" s="255" customFormat="1" ht="15" customHeight="1">
      <c r="A318" s="338" t="s">
        <v>487</v>
      </c>
      <c r="B318" s="307" t="s">
        <v>465</v>
      </c>
      <c r="C318" s="222">
        <v>628</v>
      </c>
      <c r="D318" s="222">
        <f t="shared" si="72"/>
        <v>52.333333333333336</v>
      </c>
      <c r="E318" s="221"/>
      <c r="F318" s="222">
        <f t="shared" si="73"/>
        <v>-38</v>
      </c>
      <c r="G318" s="222"/>
      <c r="H318" s="259"/>
      <c r="I318" s="221"/>
      <c r="J318" s="221">
        <v>-38</v>
      </c>
      <c r="K318" s="311"/>
      <c r="L318" s="222"/>
      <c r="M318" s="222">
        <f t="shared" si="71"/>
        <v>590</v>
      </c>
      <c r="N318" s="259"/>
      <c r="O318" s="312"/>
      <c r="P318" s="313">
        <v>325</v>
      </c>
      <c r="Q318" s="315"/>
      <c r="T318" s="254"/>
      <c r="U318" s="254"/>
      <c r="V318" s="254"/>
      <c r="W318" s="254"/>
      <c r="X318" s="254"/>
      <c r="Y318" s="254"/>
      <c r="Z318" s="222">
        <f t="shared" si="56"/>
        <v>590</v>
      </c>
    </row>
    <row r="319" spans="1:26" s="255" customFormat="1" ht="15" customHeight="1">
      <c r="A319" s="338" t="s">
        <v>487</v>
      </c>
      <c r="B319" s="307" t="s">
        <v>467</v>
      </c>
      <c r="C319" s="222">
        <v>230</v>
      </c>
      <c r="D319" s="222">
        <f t="shared" si="72"/>
        <v>19.166666666666668</v>
      </c>
      <c r="E319" s="221"/>
      <c r="F319" s="222">
        <f t="shared" si="73"/>
        <v>-14</v>
      </c>
      <c r="G319" s="222"/>
      <c r="H319" s="259"/>
      <c r="I319" s="221"/>
      <c r="J319" s="221">
        <v>-14</v>
      </c>
      <c r="K319" s="311"/>
      <c r="L319" s="222"/>
      <c r="M319" s="222">
        <f t="shared" si="71"/>
        <v>216</v>
      </c>
      <c r="N319" s="259"/>
      <c r="O319" s="312"/>
      <c r="P319" s="313">
        <v>144</v>
      </c>
      <c r="Q319" s="315"/>
      <c r="T319" s="254"/>
      <c r="U319" s="254"/>
      <c r="V319" s="254"/>
      <c r="W319" s="254"/>
      <c r="X319" s="254"/>
      <c r="Y319" s="254"/>
      <c r="Z319" s="222">
        <f t="shared" si="56"/>
        <v>216</v>
      </c>
    </row>
    <row r="320" spans="1:26" s="255" customFormat="1" ht="15" customHeight="1">
      <c r="A320" s="339" t="s">
        <v>487</v>
      </c>
      <c r="B320" s="307" t="s">
        <v>123</v>
      </c>
      <c r="C320" s="222">
        <v>2555</v>
      </c>
      <c r="D320" s="222">
        <f t="shared" si="72"/>
        <v>212.91666666666666</v>
      </c>
      <c r="E320" s="221"/>
      <c r="F320" s="222">
        <f t="shared" si="73"/>
        <v>-157</v>
      </c>
      <c r="G320" s="222"/>
      <c r="H320" s="259"/>
      <c r="I320" s="221"/>
      <c r="J320" s="221">
        <v>-157</v>
      </c>
      <c r="K320" s="311"/>
      <c r="L320" s="222"/>
      <c r="M320" s="222">
        <f t="shared" si="71"/>
        <v>2398</v>
      </c>
      <c r="N320" s="259"/>
      <c r="O320" s="312"/>
      <c r="P320" s="313">
        <v>1078</v>
      </c>
      <c r="Q320" s="315"/>
      <c r="T320" s="254"/>
      <c r="U320" s="254"/>
      <c r="V320" s="254"/>
      <c r="W320" s="254"/>
      <c r="X320" s="254"/>
      <c r="Y320" s="254"/>
      <c r="Z320" s="222">
        <f t="shared" si="56"/>
        <v>2398</v>
      </c>
    </row>
    <row r="321" spans="1:26" s="255" customFormat="1" ht="15" customHeight="1">
      <c r="A321" s="338" t="s">
        <v>487</v>
      </c>
      <c r="B321" s="307" t="s">
        <v>62</v>
      </c>
      <c r="C321" s="222">
        <v>2619</v>
      </c>
      <c r="D321" s="222">
        <f t="shared" si="72"/>
        <v>218.25</v>
      </c>
      <c r="E321" s="221"/>
      <c r="F321" s="222">
        <f t="shared" si="73"/>
        <v>-160</v>
      </c>
      <c r="G321" s="222"/>
      <c r="H321" s="259"/>
      <c r="I321" s="221"/>
      <c r="J321" s="221">
        <v>-160</v>
      </c>
      <c r="K321" s="311"/>
      <c r="L321" s="222"/>
      <c r="M321" s="222">
        <f t="shared" si="71"/>
        <v>2459</v>
      </c>
      <c r="N321" s="259"/>
      <c r="O321" s="312"/>
      <c r="P321" s="313">
        <v>1809</v>
      </c>
      <c r="Q321" s="315"/>
      <c r="T321" s="254"/>
      <c r="U321" s="254"/>
      <c r="V321" s="254"/>
      <c r="W321" s="254"/>
      <c r="X321" s="254"/>
      <c r="Y321" s="254"/>
      <c r="Z321" s="222">
        <f t="shared" si="56"/>
        <v>2459</v>
      </c>
    </row>
    <row r="322" spans="1:26" s="255" customFormat="1" ht="15" customHeight="1">
      <c r="A322" s="338" t="s">
        <v>487</v>
      </c>
      <c r="B322" s="307" t="s">
        <v>348</v>
      </c>
      <c r="C322" s="222">
        <v>1300</v>
      </c>
      <c r="D322" s="222">
        <f t="shared" si="72"/>
        <v>108.33333333333333</v>
      </c>
      <c r="E322" s="221"/>
      <c r="F322" s="222">
        <f t="shared" si="73"/>
        <v>-79</v>
      </c>
      <c r="G322" s="222"/>
      <c r="H322" s="259"/>
      <c r="I322" s="221"/>
      <c r="J322" s="221">
        <v>-79</v>
      </c>
      <c r="K322" s="311"/>
      <c r="L322" s="222"/>
      <c r="M322" s="222">
        <f t="shared" si="71"/>
        <v>1221</v>
      </c>
      <c r="N322" s="259"/>
      <c r="O322" s="312"/>
      <c r="P322" s="313">
        <v>1374</v>
      </c>
      <c r="Q322" s="315"/>
      <c r="T322" s="254"/>
      <c r="U322" s="254"/>
      <c r="V322" s="254"/>
      <c r="W322" s="254"/>
      <c r="X322" s="254"/>
      <c r="Y322" s="254"/>
      <c r="Z322" s="222">
        <f t="shared" si="56"/>
        <v>1221</v>
      </c>
    </row>
    <row r="323" spans="1:26" s="255" customFormat="1" ht="15" customHeight="1">
      <c r="A323" s="338" t="s">
        <v>487</v>
      </c>
      <c r="B323" s="307" t="s">
        <v>63</v>
      </c>
      <c r="C323" s="222">
        <v>1251</v>
      </c>
      <c r="D323" s="222">
        <f t="shared" si="72"/>
        <v>104.25</v>
      </c>
      <c r="E323" s="221"/>
      <c r="F323" s="222">
        <f t="shared" si="73"/>
        <v>-76</v>
      </c>
      <c r="G323" s="222"/>
      <c r="H323" s="259"/>
      <c r="I323" s="221"/>
      <c r="J323" s="221">
        <v>-76</v>
      </c>
      <c r="K323" s="311"/>
      <c r="L323" s="222"/>
      <c r="M323" s="222">
        <f t="shared" si="71"/>
        <v>1175</v>
      </c>
      <c r="N323" s="259"/>
      <c r="O323" s="312"/>
      <c r="P323" s="313">
        <v>1190</v>
      </c>
      <c r="Q323" s="315"/>
      <c r="T323" s="254"/>
      <c r="U323" s="254"/>
      <c r="V323" s="254"/>
      <c r="W323" s="254"/>
      <c r="X323" s="254"/>
      <c r="Y323" s="254"/>
      <c r="Z323" s="222">
        <f t="shared" si="56"/>
        <v>1175</v>
      </c>
    </row>
    <row r="324" spans="1:26" s="255" customFormat="1" ht="15" customHeight="1">
      <c r="A324" s="338" t="s">
        <v>487</v>
      </c>
      <c r="B324" s="307" t="s">
        <v>64</v>
      </c>
      <c r="C324" s="222">
        <v>1003</v>
      </c>
      <c r="D324" s="222">
        <f t="shared" si="72"/>
        <v>83.583333333333329</v>
      </c>
      <c r="E324" s="221"/>
      <c r="F324" s="222">
        <f t="shared" si="73"/>
        <v>-61</v>
      </c>
      <c r="G324" s="222"/>
      <c r="H324" s="259"/>
      <c r="I324" s="221"/>
      <c r="J324" s="221">
        <v>-61</v>
      </c>
      <c r="K324" s="311"/>
      <c r="L324" s="222"/>
      <c r="M324" s="222">
        <f t="shared" si="71"/>
        <v>942</v>
      </c>
      <c r="N324" s="259"/>
      <c r="O324" s="312"/>
      <c r="P324" s="313">
        <v>1141</v>
      </c>
      <c r="Q324" s="315"/>
      <c r="T324" s="254"/>
      <c r="U324" s="254"/>
      <c r="V324" s="254"/>
      <c r="W324" s="254"/>
      <c r="X324" s="254"/>
      <c r="Y324" s="254"/>
      <c r="Z324" s="222">
        <f t="shared" si="56"/>
        <v>942</v>
      </c>
    </row>
    <row r="325" spans="1:26" s="255" customFormat="1" ht="31.5" customHeight="1">
      <c r="A325" s="338" t="s">
        <v>487</v>
      </c>
      <c r="B325" s="307" t="s">
        <v>439</v>
      </c>
      <c r="C325" s="222">
        <v>1500</v>
      </c>
      <c r="D325" s="222">
        <f t="shared" si="72"/>
        <v>125</v>
      </c>
      <c r="E325" s="221"/>
      <c r="F325" s="222">
        <f t="shared" si="73"/>
        <v>-92</v>
      </c>
      <c r="G325" s="222"/>
      <c r="H325" s="259"/>
      <c r="I325" s="221"/>
      <c r="J325" s="221">
        <v>-92</v>
      </c>
      <c r="K325" s="311"/>
      <c r="L325" s="222"/>
      <c r="M325" s="222">
        <f t="shared" si="71"/>
        <v>1408</v>
      </c>
      <c r="N325" s="259"/>
      <c r="O325" s="312"/>
      <c r="P325" s="313">
        <v>1356</v>
      </c>
      <c r="Q325" s="315"/>
      <c r="T325" s="254"/>
      <c r="U325" s="254"/>
      <c r="V325" s="254"/>
      <c r="W325" s="254"/>
      <c r="X325" s="254"/>
      <c r="Y325" s="254"/>
      <c r="Z325" s="222">
        <f t="shared" si="56"/>
        <v>1408</v>
      </c>
    </row>
    <row r="326" spans="1:26" s="255" customFormat="1" ht="15" customHeight="1">
      <c r="A326" s="338" t="s">
        <v>487</v>
      </c>
      <c r="B326" s="320" t="s">
        <v>513</v>
      </c>
      <c r="C326" s="222">
        <v>970</v>
      </c>
      <c r="D326" s="222">
        <f t="shared" si="72"/>
        <v>80.833333333333329</v>
      </c>
      <c r="E326" s="221"/>
      <c r="F326" s="222">
        <f t="shared" si="73"/>
        <v>0</v>
      </c>
      <c r="G326" s="222"/>
      <c r="H326" s="259"/>
      <c r="I326" s="221"/>
      <c r="J326" s="221">
        <v>0</v>
      </c>
      <c r="K326" s="311"/>
      <c r="L326" s="222"/>
      <c r="M326" s="222">
        <f t="shared" si="71"/>
        <v>970</v>
      </c>
      <c r="N326" s="259"/>
      <c r="O326" s="312"/>
      <c r="P326" s="313"/>
      <c r="Q326" s="315"/>
      <c r="T326" s="254"/>
      <c r="U326" s="254"/>
      <c r="V326" s="254"/>
      <c r="W326" s="254"/>
      <c r="X326" s="254"/>
      <c r="Y326" s="254"/>
      <c r="Z326" s="222">
        <f t="shared" si="56"/>
        <v>970</v>
      </c>
    </row>
    <row r="327" spans="1:26" s="255" customFormat="1" ht="15" customHeight="1">
      <c r="A327" s="338" t="s">
        <v>487</v>
      </c>
      <c r="B327" s="307" t="s">
        <v>13</v>
      </c>
      <c r="C327" s="222">
        <v>736</v>
      </c>
      <c r="D327" s="222">
        <f t="shared" si="72"/>
        <v>61.333333333333336</v>
      </c>
      <c r="E327" s="221"/>
      <c r="F327" s="222">
        <f t="shared" si="73"/>
        <v>0</v>
      </c>
      <c r="G327" s="222"/>
      <c r="H327" s="259"/>
      <c r="I327" s="221"/>
      <c r="J327" s="221">
        <v>0</v>
      </c>
      <c r="K327" s="311"/>
      <c r="L327" s="222"/>
      <c r="M327" s="222">
        <f t="shared" si="71"/>
        <v>736</v>
      </c>
      <c r="N327" s="259"/>
      <c r="O327" s="312"/>
      <c r="P327" s="313"/>
      <c r="Q327" s="315"/>
      <c r="T327" s="254"/>
      <c r="U327" s="254"/>
      <c r="V327" s="254"/>
      <c r="W327" s="254"/>
      <c r="X327" s="254"/>
      <c r="Y327" s="254"/>
      <c r="Z327" s="222">
        <f t="shared" si="56"/>
        <v>736</v>
      </c>
    </row>
    <row r="328" spans="1:26" s="255" customFormat="1" ht="15" customHeight="1">
      <c r="A328" s="338" t="s">
        <v>487</v>
      </c>
      <c r="B328" s="307" t="s">
        <v>9</v>
      </c>
      <c r="C328" s="222">
        <v>3770</v>
      </c>
      <c r="D328" s="222">
        <f t="shared" si="72"/>
        <v>314.16666666666669</v>
      </c>
      <c r="E328" s="221"/>
      <c r="F328" s="222">
        <f t="shared" si="73"/>
        <v>-230</v>
      </c>
      <c r="G328" s="222"/>
      <c r="H328" s="259"/>
      <c r="I328" s="221"/>
      <c r="J328" s="221">
        <v>-230</v>
      </c>
      <c r="K328" s="311"/>
      <c r="L328" s="222"/>
      <c r="M328" s="222">
        <f t="shared" si="71"/>
        <v>3540</v>
      </c>
      <c r="N328" s="259"/>
      <c r="O328" s="312"/>
      <c r="P328" s="313">
        <v>2361</v>
      </c>
      <c r="Q328" s="328"/>
      <c r="T328" s="254"/>
      <c r="U328" s="254"/>
      <c r="V328" s="254"/>
      <c r="W328" s="254"/>
      <c r="X328" s="254"/>
      <c r="Y328" s="254"/>
      <c r="Z328" s="222">
        <f t="shared" ref="Z328:Z391" si="74">C328+F328</f>
        <v>3540</v>
      </c>
    </row>
    <row r="329" spans="1:26" s="293" customFormat="1" ht="14.25" customHeight="1">
      <c r="A329" s="297" t="s">
        <v>548</v>
      </c>
      <c r="B329" s="322" t="s">
        <v>549</v>
      </c>
      <c r="C329" s="292">
        <f>C330+C331+C332+C333+C334+C335</f>
        <v>3502</v>
      </c>
      <c r="D329" s="292">
        <f>D330+D331+D332+D333+D334+D335</f>
        <v>291.83333333333331</v>
      </c>
      <c r="E329" s="300">
        <f t="shared" ref="E329:M329" si="75">E330+E331+E332+E333+E334+E335</f>
        <v>0</v>
      </c>
      <c r="F329" s="292">
        <f>F330+F331+F332+F333+F334+F335</f>
        <v>-46</v>
      </c>
      <c r="G329" s="292"/>
      <c r="H329" s="292">
        <f t="shared" si="75"/>
        <v>0</v>
      </c>
      <c r="I329" s="300">
        <f t="shared" si="75"/>
        <v>0</v>
      </c>
      <c r="J329" s="292">
        <f>J330+J331+J332+J333+J334+J335</f>
        <v>-46</v>
      </c>
      <c r="K329" s="300"/>
      <c r="L329" s="300">
        <f>C329*Q329/12*-1</f>
        <v>-47.513790035587192</v>
      </c>
      <c r="M329" s="300">
        <f t="shared" si="75"/>
        <v>3456</v>
      </c>
      <c r="N329" s="301"/>
      <c r="O329" s="302">
        <v>3372</v>
      </c>
      <c r="P329" s="302">
        <f>P330+P331+P332+P333+P334+P335</f>
        <v>549</v>
      </c>
      <c r="Q329" s="303">
        <f>P329/O329</f>
        <v>0.16281138790035588</v>
      </c>
      <c r="R329" s="304"/>
      <c r="S329" s="304"/>
      <c r="T329" s="305"/>
      <c r="U329" s="305"/>
      <c r="V329" s="305"/>
      <c r="W329" s="305"/>
      <c r="X329" s="305"/>
      <c r="Y329" s="305"/>
      <c r="Z329" s="292">
        <f t="shared" si="74"/>
        <v>3456</v>
      </c>
    </row>
    <row r="330" spans="1:26" s="255" customFormat="1" ht="15" customHeight="1">
      <c r="A330" s="320" t="s">
        <v>488</v>
      </c>
      <c r="B330" s="307" t="s">
        <v>446</v>
      </c>
      <c r="C330" s="222">
        <v>760</v>
      </c>
      <c r="D330" s="222">
        <f>C330/12</f>
        <v>63.333333333333336</v>
      </c>
      <c r="E330" s="221"/>
      <c r="F330" s="222">
        <f>H330+J330</f>
        <v>-10</v>
      </c>
      <c r="G330" s="222"/>
      <c r="H330" s="259"/>
      <c r="I330" s="221"/>
      <c r="J330" s="221">
        <v>-10</v>
      </c>
      <c r="K330" s="311"/>
      <c r="L330" s="222"/>
      <c r="M330" s="222">
        <f t="shared" ref="M330:M335" si="76">C330+F330</f>
        <v>750</v>
      </c>
      <c r="N330" s="259"/>
      <c r="O330" s="312"/>
      <c r="P330" s="313">
        <v>91</v>
      </c>
      <c r="Q330" s="314"/>
      <c r="T330" s="254"/>
      <c r="U330" s="254"/>
      <c r="V330" s="254"/>
      <c r="W330" s="254"/>
      <c r="X330" s="254"/>
      <c r="Y330" s="254"/>
      <c r="Z330" s="222">
        <f t="shared" si="74"/>
        <v>750</v>
      </c>
    </row>
    <row r="331" spans="1:26" s="255" customFormat="1" ht="15" customHeight="1">
      <c r="A331" s="320" t="s">
        <v>488</v>
      </c>
      <c r="B331" s="307" t="s">
        <v>63</v>
      </c>
      <c r="C331" s="222">
        <v>1553</v>
      </c>
      <c r="D331" s="222">
        <f t="shared" ref="D331:D335" si="77">C331/12</f>
        <v>129.41666666666666</v>
      </c>
      <c r="E331" s="221"/>
      <c r="F331" s="222">
        <f t="shared" ref="F331:F335" si="78">H331+J331</f>
        <v>-20</v>
      </c>
      <c r="G331" s="222"/>
      <c r="H331" s="259"/>
      <c r="I331" s="221"/>
      <c r="J331" s="221">
        <v>-20</v>
      </c>
      <c r="K331" s="311"/>
      <c r="L331" s="222"/>
      <c r="M331" s="222">
        <f t="shared" si="76"/>
        <v>1533</v>
      </c>
      <c r="N331" s="259"/>
      <c r="O331" s="312"/>
      <c r="P331" s="313">
        <v>211</v>
      </c>
      <c r="Q331" s="315"/>
      <c r="T331" s="254"/>
      <c r="U331" s="254"/>
      <c r="V331" s="254"/>
      <c r="W331" s="254"/>
      <c r="X331" s="254"/>
      <c r="Y331" s="254"/>
      <c r="Z331" s="222">
        <f t="shared" si="74"/>
        <v>1533</v>
      </c>
    </row>
    <row r="332" spans="1:26" s="255" customFormat="1" ht="15" customHeight="1">
      <c r="A332" s="320" t="s">
        <v>488</v>
      </c>
      <c r="B332" s="307" t="s">
        <v>64</v>
      </c>
      <c r="C332" s="222">
        <v>514</v>
      </c>
      <c r="D332" s="222">
        <f t="shared" si="77"/>
        <v>42.833333333333336</v>
      </c>
      <c r="E332" s="221"/>
      <c r="F332" s="222">
        <f t="shared" si="78"/>
        <v>-7</v>
      </c>
      <c r="G332" s="222"/>
      <c r="H332" s="259"/>
      <c r="I332" s="221"/>
      <c r="J332" s="221">
        <v>-7</v>
      </c>
      <c r="K332" s="311"/>
      <c r="L332" s="222"/>
      <c r="M332" s="222">
        <f t="shared" si="76"/>
        <v>507</v>
      </c>
      <c r="N332" s="259"/>
      <c r="O332" s="312"/>
      <c r="P332" s="313">
        <v>97</v>
      </c>
      <c r="Q332" s="315"/>
      <c r="T332" s="254"/>
      <c r="U332" s="254"/>
      <c r="V332" s="254"/>
      <c r="W332" s="254"/>
      <c r="X332" s="254"/>
      <c r="Y332" s="254"/>
      <c r="Z332" s="222">
        <f t="shared" si="74"/>
        <v>507</v>
      </c>
    </row>
    <row r="333" spans="1:26" s="255" customFormat="1" ht="15" customHeight="1">
      <c r="A333" s="320" t="s">
        <v>488</v>
      </c>
      <c r="B333" s="307" t="s">
        <v>439</v>
      </c>
      <c r="C333" s="222">
        <v>280</v>
      </c>
      <c r="D333" s="222">
        <f t="shared" si="77"/>
        <v>23.333333333333332</v>
      </c>
      <c r="E333" s="221"/>
      <c r="F333" s="222">
        <f t="shared" si="78"/>
        <v>-4</v>
      </c>
      <c r="G333" s="222"/>
      <c r="H333" s="259"/>
      <c r="I333" s="221"/>
      <c r="J333" s="221">
        <v>-4</v>
      </c>
      <c r="K333" s="311"/>
      <c r="L333" s="222"/>
      <c r="M333" s="222">
        <f t="shared" si="76"/>
        <v>276</v>
      </c>
      <c r="N333" s="259"/>
      <c r="O333" s="312"/>
      <c r="P333" s="313">
        <v>52</v>
      </c>
      <c r="Q333" s="315"/>
      <c r="T333" s="254"/>
      <c r="U333" s="254"/>
      <c r="V333" s="254"/>
      <c r="W333" s="254"/>
      <c r="X333" s="254"/>
      <c r="Y333" s="254"/>
      <c r="Z333" s="222">
        <f t="shared" si="74"/>
        <v>276</v>
      </c>
    </row>
    <row r="334" spans="1:26" s="255" customFormat="1">
      <c r="A334" s="320" t="s">
        <v>488</v>
      </c>
      <c r="B334" s="307" t="s">
        <v>248</v>
      </c>
      <c r="C334" s="222">
        <v>25</v>
      </c>
      <c r="D334" s="222">
        <f t="shared" si="77"/>
        <v>2.0833333333333335</v>
      </c>
      <c r="E334" s="221"/>
      <c r="F334" s="222">
        <f t="shared" si="78"/>
        <v>0</v>
      </c>
      <c r="G334" s="222"/>
      <c r="H334" s="259"/>
      <c r="I334" s="221"/>
      <c r="J334" s="221">
        <v>0</v>
      </c>
      <c r="K334" s="311"/>
      <c r="L334" s="222"/>
      <c r="M334" s="222">
        <f t="shared" si="76"/>
        <v>25</v>
      </c>
      <c r="N334" s="259"/>
      <c r="O334" s="312"/>
      <c r="P334" s="313">
        <v>1</v>
      </c>
      <c r="Q334" s="315"/>
      <c r="T334" s="254"/>
      <c r="U334" s="254"/>
      <c r="V334" s="254"/>
      <c r="W334" s="254"/>
      <c r="X334" s="254"/>
      <c r="Y334" s="254"/>
      <c r="Z334" s="222">
        <f t="shared" si="74"/>
        <v>25</v>
      </c>
    </row>
    <row r="335" spans="1:26" s="255" customFormat="1" ht="15" customHeight="1">
      <c r="A335" s="320" t="s">
        <v>488</v>
      </c>
      <c r="B335" s="307" t="s">
        <v>9</v>
      </c>
      <c r="C335" s="222">
        <v>370</v>
      </c>
      <c r="D335" s="222">
        <f t="shared" si="77"/>
        <v>30.833333333333332</v>
      </c>
      <c r="E335" s="221"/>
      <c r="F335" s="222">
        <f t="shared" si="78"/>
        <v>-5</v>
      </c>
      <c r="G335" s="222"/>
      <c r="H335" s="259"/>
      <c r="I335" s="221"/>
      <c r="J335" s="221">
        <v>-5</v>
      </c>
      <c r="K335" s="311"/>
      <c r="L335" s="222"/>
      <c r="M335" s="222">
        <f t="shared" si="76"/>
        <v>365</v>
      </c>
      <c r="N335" s="259"/>
      <c r="O335" s="312"/>
      <c r="P335" s="313">
        <v>97</v>
      </c>
      <c r="Q335" s="328"/>
      <c r="T335" s="254"/>
      <c r="U335" s="254"/>
      <c r="V335" s="254"/>
      <c r="W335" s="254"/>
      <c r="X335" s="254"/>
      <c r="Y335" s="254"/>
      <c r="Z335" s="222">
        <f t="shared" si="74"/>
        <v>365</v>
      </c>
    </row>
    <row r="336" spans="1:26" s="293" customFormat="1" ht="14.25" customHeight="1">
      <c r="A336" s="316" t="s">
        <v>550</v>
      </c>
      <c r="B336" s="288" t="s">
        <v>551</v>
      </c>
      <c r="C336" s="292">
        <f>C337+C338+C339+C340+C341+C342+C344+C345+C343</f>
        <v>4578</v>
      </c>
      <c r="D336" s="292">
        <f t="shared" ref="D336:J336" si="79">D337+D338+D339+D340+D341+D342+D344+D345+D343</f>
        <v>381.5</v>
      </c>
      <c r="E336" s="300">
        <f t="shared" si="79"/>
        <v>0</v>
      </c>
      <c r="F336" s="292">
        <f t="shared" si="79"/>
        <v>-50</v>
      </c>
      <c r="G336" s="292"/>
      <c r="H336" s="292">
        <f t="shared" si="79"/>
        <v>0</v>
      </c>
      <c r="I336" s="300">
        <f t="shared" si="79"/>
        <v>0</v>
      </c>
      <c r="J336" s="292">
        <f t="shared" si="79"/>
        <v>-50</v>
      </c>
      <c r="K336" s="300"/>
      <c r="L336" s="300">
        <f>C336*Q336/12*-1</f>
        <v>-50.583759733036707</v>
      </c>
      <c r="M336" s="300">
        <f t="shared" ref="M336" si="80">M337+M338+M339+M340+M341+M342+M344+M345+M343</f>
        <v>4528</v>
      </c>
      <c r="N336" s="300"/>
      <c r="O336" s="300">
        <v>4495</v>
      </c>
      <c r="P336" s="300">
        <f t="shared" ref="P336" si="81">P337+P339+P340+P341+P342+P345</f>
        <v>596</v>
      </c>
      <c r="Q336" s="303">
        <f>P336/O336</f>
        <v>0.13259176863181313</v>
      </c>
      <c r="R336" s="304"/>
      <c r="S336" s="304"/>
      <c r="T336" s="305"/>
      <c r="U336" s="305"/>
      <c r="V336" s="305"/>
      <c r="W336" s="305"/>
      <c r="X336" s="305"/>
      <c r="Y336" s="305"/>
      <c r="Z336" s="292">
        <f t="shared" si="74"/>
        <v>4528</v>
      </c>
    </row>
    <row r="337" spans="1:26" s="255" customFormat="1" ht="15" customHeight="1">
      <c r="A337" s="318" t="s">
        <v>489</v>
      </c>
      <c r="B337" s="307" t="s">
        <v>15</v>
      </c>
      <c r="C337" s="222">
        <v>425</v>
      </c>
      <c r="D337" s="222">
        <f>C337/12</f>
        <v>35.416666666666664</v>
      </c>
      <c r="E337" s="221"/>
      <c r="F337" s="222">
        <f>H337+J337</f>
        <v>-6</v>
      </c>
      <c r="G337" s="222"/>
      <c r="H337" s="259"/>
      <c r="I337" s="221"/>
      <c r="J337" s="221">
        <v>-6</v>
      </c>
      <c r="K337" s="311"/>
      <c r="L337" s="222"/>
      <c r="M337" s="222">
        <f t="shared" ref="M337:M345" si="82">C337+F337</f>
        <v>419</v>
      </c>
      <c r="N337" s="259"/>
      <c r="O337" s="312"/>
      <c r="P337" s="313">
        <v>78</v>
      </c>
      <c r="Q337" s="314"/>
      <c r="T337" s="254"/>
      <c r="U337" s="254"/>
      <c r="V337" s="254"/>
      <c r="W337" s="254"/>
      <c r="X337" s="254"/>
      <c r="Y337" s="254"/>
      <c r="Z337" s="222">
        <f t="shared" si="74"/>
        <v>419</v>
      </c>
    </row>
    <row r="338" spans="1:26" s="255" customFormat="1" ht="15" customHeight="1">
      <c r="A338" s="318" t="s">
        <v>489</v>
      </c>
      <c r="B338" s="332" t="s">
        <v>196</v>
      </c>
      <c r="C338" s="222">
        <v>126</v>
      </c>
      <c r="D338" s="222">
        <f t="shared" ref="D338:D345" si="83">C338/12</f>
        <v>10.5</v>
      </c>
      <c r="E338" s="221"/>
      <c r="F338" s="222">
        <f t="shared" ref="F338:F345" si="84">H338+J338</f>
        <v>0</v>
      </c>
      <c r="G338" s="222"/>
      <c r="H338" s="259"/>
      <c r="I338" s="221"/>
      <c r="J338" s="221">
        <v>0</v>
      </c>
      <c r="K338" s="311"/>
      <c r="L338" s="222"/>
      <c r="M338" s="222">
        <f t="shared" si="82"/>
        <v>126</v>
      </c>
      <c r="N338" s="259"/>
      <c r="O338" s="312"/>
      <c r="P338" s="313"/>
      <c r="Q338" s="315"/>
      <c r="T338" s="254"/>
      <c r="U338" s="254"/>
      <c r="V338" s="254"/>
      <c r="W338" s="254"/>
      <c r="X338" s="254"/>
      <c r="Y338" s="254"/>
      <c r="Z338" s="222">
        <f t="shared" si="74"/>
        <v>126</v>
      </c>
    </row>
    <row r="339" spans="1:26" s="255" customFormat="1" ht="15" customHeight="1">
      <c r="A339" s="318" t="s">
        <v>489</v>
      </c>
      <c r="B339" s="307" t="s">
        <v>55</v>
      </c>
      <c r="C339" s="222">
        <v>92</v>
      </c>
      <c r="D339" s="222">
        <f t="shared" si="83"/>
        <v>7.666666666666667</v>
      </c>
      <c r="E339" s="221"/>
      <c r="F339" s="222">
        <f t="shared" si="84"/>
        <v>-1</v>
      </c>
      <c r="G339" s="222"/>
      <c r="H339" s="259"/>
      <c r="I339" s="221"/>
      <c r="J339" s="221">
        <v>-1</v>
      </c>
      <c r="K339" s="311"/>
      <c r="L339" s="222"/>
      <c r="M339" s="222">
        <f t="shared" si="82"/>
        <v>91</v>
      </c>
      <c r="N339" s="259"/>
      <c r="O339" s="312"/>
      <c r="P339" s="313">
        <v>56</v>
      </c>
      <c r="Q339" s="315"/>
      <c r="T339" s="254"/>
      <c r="U339" s="254"/>
      <c r="V339" s="254"/>
      <c r="W339" s="254"/>
      <c r="X339" s="254"/>
      <c r="Y339" s="254"/>
      <c r="Z339" s="222">
        <f t="shared" si="74"/>
        <v>91</v>
      </c>
    </row>
    <row r="340" spans="1:26" s="255" customFormat="1" ht="15" customHeight="1">
      <c r="A340" s="318" t="s">
        <v>489</v>
      </c>
      <c r="B340" s="307" t="s">
        <v>62</v>
      </c>
      <c r="C340" s="222">
        <v>928</v>
      </c>
      <c r="D340" s="222">
        <f t="shared" si="83"/>
        <v>77.333333333333329</v>
      </c>
      <c r="E340" s="221"/>
      <c r="F340" s="222">
        <f t="shared" si="84"/>
        <v>-13</v>
      </c>
      <c r="G340" s="222"/>
      <c r="H340" s="259"/>
      <c r="I340" s="221"/>
      <c r="J340" s="221">
        <v>-13</v>
      </c>
      <c r="K340" s="311"/>
      <c r="L340" s="222"/>
      <c r="M340" s="222">
        <f t="shared" si="82"/>
        <v>915</v>
      </c>
      <c r="N340" s="259"/>
      <c r="O340" s="312"/>
      <c r="P340" s="313">
        <v>133</v>
      </c>
      <c r="Q340" s="315"/>
      <c r="T340" s="254"/>
      <c r="U340" s="254"/>
      <c r="V340" s="254"/>
      <c r="W340" s="254"/>
      <c r="X340" s="254"/>
      <c r="Y340" s="254"/>
      <c r="Z340" s="222">
        <f t="shared" si="74"/>
        <v>915</v>
      </c>
    </row>
    <row r="341" spans="1:26" s="255" customFormat="1" ht="15" customHeight="1">
      <c r="A341" s="318" t="s">
        <v>489</v>
      </c>
      <c r="B341" s="307" t="s">
        <v>348</v>
      </c>
      <c r="C341" s="222">
        <v>583</v>
      </c>
      <c r="D341" s="222">
        <f t="shared" si="83"/>
        <v>48.583333333333336</v>
      </c>
      <c r="E341" s="221"/>
      <c r="F341" s="222">
        <f t="shared" si="84"/>
        <v>-8</v>
      </c>
      <c r="G341" s="222"/>
      <c r="H341" s="259"/>
      <c r="I341" s="221"/>
      <c r="J341" s="221">
        <v>-8</v>
      </c>
      <c r="K341" s="311"/>
      <c r="L341" s="222"/>
      <c r="M341" s="222">
        <f t="shared" si="82"/>
        <v>575</v>
      </c>
      <c r="N341" s="259"/>
      <c r="O341" s="312"/>
      <c r="P341" s="313">
        <v>179</v>
      </c>
      <c r="Q341" s="315"/>
      <c r="T341" s="254"/>
      <c r="U341" s="254"/>
      <c r="V341" s="254"/>
      <c r="W341" s="254"/>
      <c r="X341" s="254"/>
      <c r="Y341" s="254"/>
      <c r="Z341" s="222">
        <f t="shared" si="74"/>
        <v>575</v>
      </c>
    </row>
    <row r="342" spans="1:26" s="255" customFormat="1" ht="31.5" customHeight="1">
      <c r="A342" s="318" t="s">
        <v>489</v>
      </c>
      <c r="B342" s="307" t="s">
        <v>439</v>
      </c>
      <c r="C342" s="222">
        <v>90</v>
      </c>
      <c r="D342" s="222">
        <f t="shared" si="83"/>
        <v>7.5</v>
      </c>
      <c r="E342" s="221"/>
      <c r="F342" s="222">
        <f t="shared" si="84"/>
        <v>-1</v>
      </c>
      <c r="G342" s="222"/>
      <c r="H342" s="259"/>
      <c r="I342" s="221"/>
      <c r="J342" s="221">
        <v>-1</v>
      </c>
      <c r="K342" s="311"/>
      <c r="L342" s="222"/>
      <c r="M342" s="222">
        <f t="shared" si="82"/>
        <v>89</v>
      </c>
      <c r="N342" s="259"/>
      <c r="O342" s="312"/>
      <c r="P342" s="313">
        <v>36</v>
      </c>
      <c r="Q342" s="315"/>
      <c r="T342" s="254"/>
      <c r="U342" s="254"/>
      <c r="V342" s="254"/>
      <c r="W342" s="254"/>
      <c r="X342" s="254"/>
      <c r="Y342" s="254"/>
      <c r="Z342" s="222">
        <f t="shared" si="74"/>
        <v>89</v>
      </c>
    </row>
    <row r="343" spans="1:26" s="255" customFormat="1" ht="31.5" customHeight="1">
      <c r="A343" s="318" t="s">
        <v>489</v>
      </c>
      <c r="B343" s="342" t="s">
        <v>507</v>
      </c>
      <c r="C343" s="222">
        <v>558</v>
      </c>
      <c r="D343" s="222">
        <f t="shared" si="83"/>
        <v>46.5</v>
      </c>
      <c r="E343" s="221"/>
      <c r="F343" s="222">
        <f t="shared" si="84"/>
        <v>0</v>
      </c>
      <c r="G343" s="222"/>
      <c r="H343" s="259"/>
      <c r="I343" s="221"/>
      <c r="J343" s="221">
        <v>0</v>
      </c>
      <c r="K343" s="311"/>
      <c r="L343" s="222"/>
      <c r="M343" s="222">
        <f t="shared" si="82"/>
        <v>558</v>
      </c>
      <c r="N343" s="259"/>
      <c r="O343" s="312"/>
      <c r="P343" s="313"/>
      <c r="Q343" s="315"/>
      <c r="T343" s="254"/>
      <c r="U343" s="254"/>
      <c r="V343" s="254"/>
      <c r="W343" s="254"/>
      <c r="X343" s="254"/>
      <c r="Y343" s="254"/>
      <c r="Z343" s="222">
        <f t="shared" si="74"/>
        <v>558</v>
      </c>
    </row>
    <row r="344" spans="1:26" s="255" customFormat="1" ht="31.5" customHeight="1">
      <c r="A344" s="318" t="s">
        <v>489</v>
      </c>
      <c r="B344" s="307" t="s">
        <v>13</v>
      </c>
      <c r="C344" s="222">
        <v>346</v>
      </c>
      <c r="D344" s="222">
        <f t="shared" si="83"/>
        <v>28.833333333333332</v>
      </c>
      <c r="E344" s="221"/>
      <c r="F344" s="222">
        <f t="shared" si="84"/>
        <v>0</v>
      </c>
      <c r="G344" s="222"/>
      <c r="H344" s="259"/>
      <c r="I344" s="221"/>
      <c r="J344" s="221">
        <v>0</v>
      </c>
      <c r="K344" s="311"/>
      <c r="L344" s="222"/>
      <c r="M344" s="222">
        <f t="shared" si="82"/>
        <v>346</v>
      </c>
      <c r="N344" s="259"/>
      <c r="O344" s="312"/>
      <c r="P344" s="313"/>
      <c r="Q344" s="315"/>
      <c r="T344" s="254"/>
      <c r="U344" s="254"/>
      <c r="V344" s="254"/>
      <c r="W344" s="254"/>
      <c r="X344" s="254"/>
      <c r="Y344" s="254"/>
      <c r="Z344" s="222">
        <f t="shared" si="74"/>
        <v>346</v>
      </c>
    </row>
    <row r="345" spans="1:26" s="255" customFormat="1" ht="15" customHeight="1">
      <c r="A345" s="318" t="s">
        <v>489</v>
      </c>
      <c r="B345" s="307" t="s">
        <v>9</v>
      </c>
      <c r="C345" s="222">
        <v>1430</v>
      </c>
      <c r="D345" s="222">
        <f t="shared" si="83"/>
        <v>119.16666666666667</v>
      </c>
      <c r="E345" s="221"/>
      <c r="F345" s="222">
        <f t="shared" si="84"/>
        <v>-21</v>
      </c>
      <c r="G345" s="222"/>
      <c r="H345" s="259"/>
      <c r="I345" s="221"/>
      <c r="J345" s="221">
        <v>-21</v>
      </c>
      <c r="K345" s="311"/>
      <c r="L345" s="222"/>
      <c r="M345" s="222">
        <f t="shared" si="82"/>
        <v>1409</v>
      </c>
      <c r="N345" s="259"/>
      <c r="O345" s="312"/>
      <c r="P345" s="313">
        <v>114</v>
      </c>
      <c r="Q345" s="328"/>
      <c r="T345" s="254"/>
      <c r="U345" s="254"/>
      <c r="V345" s="254"/>
      <c r="W345" s="254"/>
      <c r="X345" s="254"/>
      <c r="Y345" s="254"/>
      <c r="Z345" s="222">
        <f t="shared" si="74"/>
        <v>1409</v>
      </c>
    </row>
    <row r="346" spans="1:26" s="293" customFormat="1" ht="33.75" customHeight="1">
      <c r="A346" s="316" t="s">
        <v>552</v>
      </c>
      <c r="B346" s="288" t="s">
        <v>553</v>
      </c>
      <c r="C346" s="292">
        <f>C347+C348+C349+C350+C351+C352+C353+C354+C356+C357+C358+C359+C355</f>
        <v>7142</v>
      </c>
      <c r="D346" s="292">
        <f t="shared" ref="D346:J346" si="85">D347+D348+D349+D350+D351+D352+D353+D354+D356+D357+D358+D359+D355</f>
        <v>595.16666666666663</v>
      </c>
      <c r="E346" s="300">
        <f t="shared" si="85"/>
        <v>0</v>
      </c>
      <c r="F346" s="292">
        <f t="shared" si="85"/>
        <v>-220</v>
      </c>
      <c r="G346" s="292"/>
      <c r="H346" s="292">
        <f t="shared" si="85"/>
        <v>0</v>
      </c>
      <c r="I346" s="300">
        <f t="shared" si="85"/>
        <v>0</v>
      </c>
      <c r="J346" s="292">
        <f t="shared" si="85"/>
        <v>-220</v>
      </c>
      <c r="K346" s="300"/>
      <c r="L346" s="300">
        <f>C346*Q346/12*-1</f>
        <v>-223.43017538883373</v>
      </c>
      <c r="M346" s="300">
        <f t="shared" ref="M346" si="86">M347+M348+M349+M350+M351+M352+M353+M354+M356+M357+M358+M359+M355</f>
        <v>6922</v>
      </c>
      <c r="N346" s="301"/>
      <c r="O346" s="302">
        <v>7051</v>
      </c>
      <c r="P346" s="302">
        <f>P347+P348+P349+P350+P351+P352+P353+P354+P356+P357+P358+P359</f>
        <v>2647</v>
      </c>
      <c r="Q346" s="303">
        <f>P346/O346</f>
        <v>0.37540774358247059</v>
      </c>
      <c r="R346" s="304"/>
      <c r="S346" s="304"/>
      <c r="T346" s="305"/>
      <c r="U346" s="305"/>
      <c r="V346" s="305"/>
      <c r="W346" s="305"/>
      <c r="X346" s="305"/>
      <c r="Y346" s="305"/>
      <c r="Z346" s="292">
        <f t="shared" si="74"/>
        <v>6922</v>
      </c>
    </row>
    <row r="347" spans="1:26" s="255" customFormat="1" ht="15" customHeight="1">
      <c r="A347" s="318" t="s">
        <v>490</v>
      </c>
      <c r="B347" s="307" t="s">
        <v>443</v>
      </c>
      <c r="C347" s="222">
        <v>1000</v>
      </c>
      <c r="D347" s="222">
        <f>C347/12</f>
        <v>83.333333333333329</v>
      </c>
      <c r="E347" s="221"/>
      <c r="F347" s="222">
        <f>H347+J347</f>
        <v>-31</v>
      </c>
      <c r="G347" s="222"/>
      <c r="H347" s="259"/>
      <c r="I347" s="221"/>
      <c r="J347" s="221">
        <v>-31</v>
      </c>
      <c r="K347" s="311"/>
      <c r="L347" s="222"/>
      <c r="M347" s="222">
        <f t="shared" ref="M347:M359" si="87">C347+F347</f>
        <v>969</v>
      </c>
      <c r="N347" s="259"/>
      <c r="O347" s="312"/>
      <c r="P347" s="313">
        <v>179</v>
      </c>
      <c r="Q347" s="314"/>
      <c r="T347" s="254"/>
      <c r="U347" s="254"/>
      <c r="V347" s="254"/>
      <c r="W347" s="254"/>
      <c r="X347" s="254"/>
      <c r="Y347" s="254"/>
      <c r="Z347" s="222">
        <f t="shared" si="74"/>
        <v>969</v>
      </c>
    </row>
    <row r="348" spans="1:26" s="255" customFormat="1" ht="15" customHeight="1">
      <c r="A348" s="318" t="s">
        <v>490</v>
      </c>
      <c r="B348" s="307" t="s">
        <v>15</v>
      </c>
      <c r="C348" s="222">
        <v>0</v>
      </c>
      <c r="D348" s="222">
        <f t="shared" ref="D348:D359" si="88">C348/12</f>
        <v>0</v>
      </c>
      <c r="E348" s="221"/>
      <c r="F348" s="222">
        <f t="shared" ref="F348:F359" si="89">H348+J348</f>
        <v>0</v>
      </c>
      <c r="G348" s="222"/>
      <c r="H348" s="259"/>
      <c r="I348" s="221"/>
      <c r="J348" s="221">
        <v>0</v>
      </c>
      <c r="K348" s="311"/>
      <c r="L348" s="222"/>
      <c r="M348" s="222">
        <f t="shared" si="87"/>
        <v>0</v>
      </c>
      <c r="N348" s="259"/>
      <c r="O348" s="312"/>
      <c r="P348" s="313">
        <v>3</v>
      </c>
      <c r="Q348" s="315"/>
      <c r="T348" s="254"/>
      <c r="U348" s="254"/>
      <c r="V348" s="254"/>
      <c r="W348" s="254"/>
      <c r="X348" s="254"/>
      <c r="Y348" s="254"/>
      <c r="Z348" s="222">
        <f t="shared" si="74"/>
        <v>0</v>
      </c>
    </row>
    <row r="349" spans="1:26" s="255" customFormat="1" ht="15" customHeight="1">
      <c r="A349" s="318" t="s">
        <v>490</v>
      </c>
      <c r="B349" s="307" t="s">
        <v>55</v>
      </c>
      <c r="C349" s="222">
        <v>0</v>
      </c>
      <c r="D349" s="222">
        <f t="shared" si="88"/>
        <v>0</v>
      </c>
      <c r="E349" s="221"/>
      <c r="F349" s="222">
        <f t="shared" si="89"/>
        <v>0</v>
      </c>
      <c r="G349" s="222"/>
      <c r="H349" s="259"/>
      <c r="I349" s="221"/>
      <c r="J349" s="221">
        <v>0</v>
      </c>
      <c r="K349" s="311"/>
      <c r="L349" s="222"/>
      <c r="M349" s="222">
        <f t="shared" si="87"/>
        <v>0</v>
      </c>
      <c r="N349" s="259"/>
      <c r="O349" s="312"/>
      <c r="P349" s="313">
        <v>50</v>
      </c>
      <c r="Q349" s="315"/>
      <c r="T349" s="254"/>
      <c r="U349" s="254"/>
      <c r="V349" s="254"/>
      <c r="W349" s="254"/>
      <c r="X349" s="254"/>
      <c r="Y349" s="254"/>
      <c r="Z349" s="222">
        <f t="shared" si="74"/>
        <v>0</v>
      </c>
    </row>
    <row r="350" spans="1:26" s="255" customFormat="1" ht="15" customHeight="1">
      <c r="A350" s="318" t="s">
        <v>490</v>
      </c>
      <c r="B350" s="307" t="s">
        <v>467</v>
      </c>
      <c r="C350" s="222">
        <v>0</v>
      </c>
      <c r="D350" s="222">
        <f t="shared" si="88"/>
        <v>0</v>
      </c>
      <c r="E350" s="221"/>
      <c r="F350" s="222">
        <f t="shared" si="89"/>
        <v>0</v>
      </c>
      <c r="G350" s="222"/>
      <c r="H350" s="259"/>
      <c r="I350" s="221"/>
      <c r="J350" s="221">
        <v>0</v>
      </c>
      <c r="K350" s="311"/>
      <c r="L350" s="222"/>
      <c r="M350" s="222">
        <f t="shared" si="87"/>
        <v>0</v>
      </c>
      <c r="N350" s="259"/>
      <c r="O350" s="312"/>
      <c r="P350" s="313">
        <v>25</v>
      </c>
      <c r="Q350" s="315"/>
      <c r="T350" s="254"/>
      <c r="U350" s="254"/>
      <c r="V350" s="254"/>
      <c r="W350" s="254"/>
      <c r="X350" s="254"/>
      <c r="Y350" s="254"/>
      <c r="Z350" s="222">
        <f t="shared" si="74"/>
        <v>0</v>
      </c>
    </row>
    <row r="351" spans="1:26" s="255" customFormat="1" ht="15" customHeight="1">
      <c r="A351" s="318" t="s">
        <v>490</v>
      </c>
      <c r="B351" s="307" t="s">
        <v>468</v>
      </c>
      <c r="C351" s="222">
        <v>100</v>
      </c>
      <c r="D351" s="222">
        <f t="shared" si="88"/>
        <v>8.3333333333333339</v>
      </c>
      <c r="E351" s="221"/>
      <c r="F351" s="222">
        <f t="shared" si="89"/>
        <v>-3</v>
      </c>
      <c r="G351" s="222"/>
      <c r="H351" s="259"/>
      <c r="I351" s="221"/>
      <c r="J351" s="221">
        <v>-3</v>
      </c>
      <c r="K351" s="311"/>
      <c r="L351" s="222"/>
      <c r="M351" s="222">
        <f t="shared" si="87"/>
        <v>97</v>
      </c>
      <c r="N351" s="259"/>
      <c r="O351" s="312"/>
      <c r="P351" s="313">
        <v>36</v>
      </c>
      <c r="Q351" s="315"/>
      <c r="T351" s="254"/>
      <c r="U351" s="254"/>
      <c r="V351" s="254"/>
      <c r="W351" s="254"/>
      <c r="X351" s="254"/>
      <c r="Y351" s="254"/>
      <c r="Z351" s="222">
        <f t="shared" si="74"/>
        <v>97</v>
      </c>
    </row>
    <row r="352" spans="1:26" s="255" customFormat="1" ht="15" customHeight="1">
      <c r="A352" s="318" t="s">
        <v>490</v>
      </c>
      <c r="B352" s="307" t="s">
        <v>123</v>
      </c>
      <c r="C352" s="222">
        <v>1272</v>
      </c>
      <c r="D352" s="222">
        <f t="shared" si="88"/>
        <v>106</v>
      </c>
      <c r="E352" s="221"/>
      <c r="F352" s="222">
        <f t="shared" si="89"/>
        <v>-39</v>
      </c>
      <c r="G352" s="222"/>
      <c r="H352" s="259"/>
      <c r="I352" s="221"/>
      <c r="J352" s="221">
        <v>-39</v>
      </c>
      <c r="K352" s="311"/>
      <c r="L352" s="222"/>
      <c r="M352" s="222">
        <f t="shared" si="87"/>
        <v>1233</v>
      </c>
      <c r="N352" s="259"/>
      <c r="O352" s="312"/>
      <c r="P352" s="313">
        <v>338</v>
      </c>
      <c r="Q352" s="315"/>
      <c r="T352" s="254"/>
      <c r="U352" s="254"/>
      <c r="V352" s="254"/>
      <c r="W352" s="254"/>
      <c r="X352" s="254"/>
      <c r="Y352" s="254"/>
      <c r="Z352" s="222">
        <f t="shared" si="74"/>
        <v>1233</v>
      </c>
    </row>
    <row r="353" spans="1:26" s="255" customFormat="1" ht="15" customHeight="1">
      <c r="A353" s="318" t="s">
        <v>490</v>
      </c>
      <c r="B353" s="307" t="s">
        <v>63</v>
      </c>
      <c r="C353" s="222">
        <v>1260</v>
      </c>
      <c r="D353" s="222">
        <f t="shared" si="88"/>
        <v>105</v>
      </c>
      <c r="E353" s="221"/>
      <c r="F353" s="222">
        <f t="shared" si="89"/>
        <v>-39</v>
      </c>
      <c r="G353" s="222"/>
      <c r="H353" s="259"/>
      <c r="I353" s="221"/>
      <c r="J353" s="221">
        <v>-39</v>
      </c>
      <c r="K353" s="311"/>
      <c r="L353" s="222"/>
      <c r="M353" s="222">
        <f t="shared" si="87"/>
        <v>1221</v>
      </c>
      <c r="N353" s="259"/>
      <c r="O353" s="312"/>
      <c r="P353" s="313">
        <v>459</v>
      </c>
      <c r="Q353" s="315"/>
      <c r="T353" s="254"/>
      <c r="U353" s="254"/>
      <c r="V353" s="254"/>
      <c r="W353" s="254"/>
      <c r="X353" s="254"/>
      <c r="Y353" s="254"/>
      <c r="Z353" s="222">
        <f t="shared" si="74"/>
        <v>1221</v>
      </c>
    </row>
    <row r="354" spans="1:26" s="255" customFormat="1" ht="15" customHeight="1">
      <c r="A354" s="318" t="s">
        <v>490</v>
      </c>
      <c r="B354" s="307" t="s">
        <v>439</v>
      </c>
      <c r="C354" s="222">
        <v>694</v>
      </c>
      <c r="D354" s="222">
        <f t="shared" si="88"/>
        <v>57.833333333333336</v>
      </c>
      <c r="E354" s="221"/>
      <c r="F354" s="222">
        <f t="shared" si="89"/>
        <v>-21</v>
      </c>
      <c r="G354" s="222"/>
      <c r="H354" s="259"/>
      <c r="I354" s="221"/>
      <c r="J354" s="221">
        <v>-21</v>
      </c>
      <c r="K354" s="311"/>
      <c r="L354" s="222"/>
      <c r="M354" s="222">
        <f t="shared" si="87"/>
        <v>673</v>
      </c>
      <c r="N354" s="259"/>
      <c r="O354" s="312"/>
      <c r="P354" s="313">
        <v>382</v>
      </c>
      <c r="Q354" s="315"/>
      <c r="T354" s="254"/>
      <c r="U354" s="254"/>
      <c r="V354" s="254"/>
      <c r="W354" s="254"/>
      <c r="X354" s="254"/>
      <c r="Y354" s="254"/>
      <c r="Z354" s="222">
        <f t="shared" si="74"/>
        <v>673</v>
      </c>
    </row>
    <row r="355" spans="1:26" s="255" customFormat="1" ht="15" customHeight="1">
      <c r="A355" s="318" t="s">
        <v>490</v>
      </c>
      <c r="B355" s="307" t="s">
        <v>491</v>
      </c>
      <c r="C355" s="222">
        <v>30</v>
      </c>
      <c r="D355" s="222">
        <f t="shared" si="88"/>
        <v>2.5</v>
      </c>
      <c r="E355" s="221"/>
      <c r="F355" s="222">
        <f t="shared" si="89"/>
        <v>-1</v>
      </c>
      <c r="G355" s="222"/>
      <c r="H355" s="259"/>
      <c r="I355" s="221"/>
      <c r="J355" s="221">
        <v>-1</v>
      </c>
      <c r="K355" s="311"/>
      <c r="L355" s="222"/>
      <c r="M355" s="222">
        <f t="shared" si="87"/>
        <v>29</v>
      </c>
      <c r="N355" s="259"/>
      <c r="O355" s="312"/>
      <c r="P355" s="313"/>
      <c r="Q355" s="315"/>
      <c r="T355" s="254"/>
      <c r="U355" s="254"/>
      <c r="V355" s="254"/>
      <c r="W355" s="254"/>
      <c r="X355" s="254"/>
      <c r="Y355" s="254"/>
      <c r="Z355" s="222">
        <f t="shared" si="74"/>
        <v>29</v>
      </c>
    </row>
    <row r="356" spans="1:26" s="255" customFormat="1">
      <c r="A356" s="318" t="s">
        <v>490</v>
      </c>
      <c r="B356" s="307" t="s">
        <v>248</v>
      </c>
      <c r="C356" s="222">
        <v>270</v>
      </c>
      <c r="D356" s="222">
        <f t="shared" si="88"/>
        <v>22.5</v>
      </c>
      <c r="E356" s="221"/>
      <c r="F356" s="222">
        <f t="shared" si="89"/>
        <v>-8</v>
      </c>
      <c r="G356" s="222"/>
      <c r="H356" s="259"/>
      <c r="I356" s="221"/>
      <c r="J356" s="221">
        <v>-8</v>
      </c>
      <c r="K356" s="311"/>
      <c r="L356" s="222"/>
      <c r="M356" s="222">
        <f t="shared" si="87"/>
        <v>262</v>
      </c>
      <c r="N356" s="259"/>
      <c r="O356" s="312"/>
      <c r="P356" s="313">
        <v>30</v>
      </c>
      <c r="Q356" s="315"/>
      <c r="T356" s="254"/>
      <c r="U356" s="254"/>
      <c r="V356" s="254"/>
      <c r="W356" s="254"/>
      <c r="X356" s="254"/>
      <c r="Y356" s="254"/>
      <c r="Z356" s="222">
        <f t="shared" si="74"/>
        <v>262</v>
      </c>
    </row>
    <row r="357" spans="1:26" s="255" customFormat="1" ht="15" customHeight="1">
      <c r="A357" s="318" t="s">
        <v>490</v>
      </c>
      <c r="B357" s="307" t="s">
        <v>492</v>
      </c>
      <c r="C357" s="222">
        <v>786</v>
      </c>
      <c r="D357" s="222">
        <f t="shared" si="88"/>
        <v>65.5</v>
      </c>
      <c r="E357" s="221"/>
      <c r="F357" s="222">
        <f t="shared" si="89"/>
        <v>-24</v>
      </c>
      <c r="G357" s="222"/>
      <c r="H357" s="259"/>
      <c r="I357" s="221"/>
      <c r="J357" s="221">
        <v>-24</v>
      </c>
      <c r="K357" s="311"/>
      <c r="L357" s="222"/>
      <c r="M357" s="222">
        <f t="shared" si="87"/>
        <v>762</v>
      </c>
      <c r="N357" s="259"/>
      <c r="O357" s="312"/>
      <c r="P357" s="313">
        <v>581</v>
      </c>
      <c r="Q357" s="315"/>
      <c r="T357" s="254"/>
      <c r="U357" s="254"/>
      <c r="V357" s="254"/>
      <c r="W357" s="254"/>
      <c r="X357" s="254"/>
      <c r="Y357" s="254"/>
      <c r="Z357" s="222">
        <f t="shared" si="74"/>
        <v>762</v>
      </c>
    </row>
    <row r="358" spans="1:26" s="255" customFormat="1" ht="15" customHeight="1">
      <c r="A358" s="320" t="s">
        <v>490</v>
      </c>
      <c r="B358" s="324" t="s">
        <v>470</v>
      </c>
      <c r="C358" s="222">
        <v>600</v>
      </c>
      <c r="D358" s="222">
        <f t="shared" si="88"/>
        <v>50</v>
      </c>
      <c r="E358" s="221"/>
      <c r="F358" s="222">
        <f t="shared" si="89"/>
        <v>-19</v>
      </c>
      <c r="G358" s="222"/>
      <c r="H358" s="259"/>
      <c r="I358" s="221"/>
      <c r="J358" s="221">
        <v>-19</v>
      </c>
      <c r="K358" s="311"/>
      <c r="L358" s="222"/>
      <c r="M358" s="222">
        <f t="shared" si="87"/>
        <v>581</v>
      </c>
      <c r="N358" s="259"/>
      <c r="O358" s="312"/>
      <c r="P358" s="313">
        <v>210</v>
      </c>
      <c r="Q358" s="315"/>
      <c r="T358" s="254"/>
      <c r="U358" s="254"/>
      <c r="V358" s="254"/>
      <c r="W358" s="254"/>
      <c r="X358" s="254"/>
      <c r="Y358" s="254"/>
      <c r="Z358" s="222">
        <f t="shared" si="74"/>
        <v>581</v>
      </c>
    </row>
    <row r="359" spans="1:26" s="255" customFormat="1" ht="15" customHeight="1">
      <c r="A359" s="320" t="s">
        <v>490</v>
      </c>
      <c r="B359" s="324" t="s">
        <v>9</v>
      </c>
      <c r="C359" s="222">
        <v>1130</v>
      </c>
      <c r="D359" s="222">
        <f t="shared" si="88"/>
        <v>94.166666666666671</v>
      </c>
      <c r="E359" s="221"/>
      <c r="F359" s="222">
        <f t="shared" si="89"/>
        <v>-35</v>
      </c>
      <c r="G359" s="222"/>
      <c r="H359" s="259"/>
      <c r="I359" s="221"/>
      <c r="J359" s="221">
        <v>-35</v>
      </c>
      <c r="K359" s="311"/>
      <c r="L359" s="222"/>
      <c r="M359" s="222">
        <f t="shared" si="87"/>
        <v>1095</v>
      </c>
      <c r="N359" s="259"/>
      <c r="O359" s="312"/>
      <c r="P359" s="313">
        <v>354</v>
      </c>
      <c r="Q359" s="328"/>
      <c r="T359" s="254"/>
      <c r="U359" s="254"/>
      <c r="V359" s="254"/>
      <c r="W359" s="254"/>
      <c r="X359" s="254"/>
      <c r="Y359" s="254"/>
      <c r="Z359" s="222">
        <f t="shared" si="74"/>
        <v>1095</v>
      </c>
    </row>
    <row r="360" spans="1:26" s="293" customFormat="1" ht="14.25" customHeight="1">
      <c r="A360" s="297" t="s">
        <v>554</v>
      </c>
      <c r="B360" s="322" t="s">
        <v>555</v>
      </c>
      <c r="C360" s="292">
        <f>C361</f>
        <v>963</v>
      </c>
      <c r="D360" s="292">
        <f>D361</f>
        <v>80.25</v>
      </c>
      <c r="E360" s="300">
        <f t="shared" ref="E360:J360" si="90">E361</f>
        <v>0</v>
      </c>
      <c r="F360" s="292">
        <f t="shared" si="90"/>
        <v>0</v>
      </c>
      <c r="G360" s="292"/>
      <c r="H360" s="292">
        <f t="shared" si="90"/>
        <v>0</v>
      </c>
      <c r="I360" s="300">
        <f t="shared" si="90"/>
        <v>0</v>
      </c>
      <c r="J360" s="292">
        <f t="shared" si="90"/>
        <v>0</v>
      </c>
      <c r="K360" s="300"/>
      <c r="L360" s="300">
        <f>C360*Q360/12*-1</f>
        <v>0</v>
      </c>
      <c r="M360" s="300">
        <f t="shared" ref="M360" si="91">M361</f>
        <v>963</v>
      </c>
      <c r="N360" s="301"/>
      <c r="O360" s="302">
        <v>865</v>
      </c>
      <c r="P360" s="302">
        <v>0</v>
      </c>
      <c r="Q360" s="303">
        <f>P360/O360</f>
        <v>0</v>
      </c>
      <c r="R360" s="304"/>
      <c r="S360" s="304"/>
      <c r="T360" s="305"/>
      <c r="U360" s="305"/>
      <c r="V360" s="305"/>
      <c r="W360" s="305"/>
      <c r="X360" s="305"/>
      <c r="Y360" s="305"/>
      <c r="Z360" s="292">
        <f t="shared" si="74"/>
        <v>963</v>
      </c>
    </row>
    <row r="361" spans="1:26" s="255" customFormat="1" ht="15" customHeight="1">
      <c r="A361" s="318" t="s">
        <v>493</v>
      </c>
      <c r="B361" s="307" t="s">
        <v>123</v>
      </c>
      <c r="C361" s="222">
        <v>963</v>
      </c>
      <c r="D361" s="222">
        <f>C361/12</f>
        <v>80.25</v>
      </c>
      <c r="E361" s="221"/>
      <c r="F361" s="222">
        <f>H361+J361</f>
        <v>0</v>
      </c>
      <c r="G361" s="222"/>
      <c r="H361" s="259"/>
      <c r="I361" s="222"/>
      <c r="J361" s="222">
        <v>0</v>
      </c>
      <c r="K361" s="311"/>
      <c r="L361" s="222"/>
      <c r="M361" s="222">
        <f>C361+F361</f>
        <v>963</v>
      </c>
      <c r="N361" s="256"/>
      <c r="O361" s="218"/>
      <c r="P361" s="218">
        <v>0</v>
      </c>
      <c r="Q361" s="258"/>
      <c r="T361" s="257"/>
      <c r="U361" s="257"/>
      <c r="V361" s="257"/>
      <c r="W361" s="254"/>
      <c r="X361" s="254"/>
      <c r="Y361" s="254"/>
      <c r="Z361" s="222">
        <f t="shared" si="74"/>
        <v>963</v>
      </c>
    </row>
    <row r="362" spans="1:26" s="293" customFormat="1" ht="14.25" customHeight="1">
      <c r="A362" s="297" t="s">
        <v>556</v>
      </c>
      <c r="B362" s="322" t="s">
        <v>557</v>
      </c>
      <c r="C362" s="292">
        <f>C363+C364+C365</f>
        <v>1535</v>
      </c>
      <c r="D362" s="292">
        <f t="shared" ref="D362:J362" si="92">D363+D364+D365</f>
        <v>127.91666666666667</v>
      </c>
      <c r="E362" s="300">
        <f t="shared" si="92"/>
        <v>0</v>
      </c>
      <c r="F362" s="292">
        <f t="shared" si="92"/>
        <v>-11</v>
      </c>
      <c r="G362" s="292"/>
      <c r="H362" s="292">
        <f t="shared" si="92"/>
        <v>0</v>
      </c>
      <c r="I362" s="300">
        <f t="shared" si="92"/>
        <v>0</v>
      </c>
      <c r="J362" s="292">
        <f t="shared" si="92"/>
        <v>-11</v>
      </c>
      <c r="K362" s="300"/>
      <c r="L362" s="300">
        <f>C362*Q362/12*-1</f>
        <v>-11.069711538461538</v>
      </c>
      <c r="M362" s="300">
        <f t="shared" ref="M362" si="93">M363+M364+M365</f>
        <v>1524</v>
      </c>
      <c r="N362" s="301"/>
      <c r="O362" s="302">
        <v>1456</v>
      </c>
      <c r="P362" s="302">
        <f>P363+P364+P365</f>
        <v>126</v>
      </c>
      <c r="Q362" s="303">
        <f>P362/O362</f>
        <v>8.6538461538461536E-2</v>
      </c>
      <c r="R362" s="304"/>
      <c r="S362" s="304"/>
      <c r="T362" s="305"/>
      <c r="U362" s="305"/>
      <c r="V362" s="305"/>
      <c r="W362" s="305"/>
      <c r="X362" s="305"/>
      <c r="Y362" s="305"/>
      <c r="Z362" s="292">
        <f t="shared" si="74"/>
        <v>1524</v>
      </c>
    </row>
    <row r="363" spans="1:26" s="255" customFormat="1" ht="15" customHeight="1">
      <c r="A363" s="320" t="s">
        <v>494</v>
      </c>
      <c r="B363" s="324" t="s">
        <v>449</v>
      </c>
      <c r="C363" s="222">
        <v>408</v>
      </c>
      <c r="D363" s="222">
        <f>C363/12</f>
        <v>34</v>
      </c>
      <c r="E363" s="221"/>
      <c r="F363" s="222">
        <f>H363+J363</f>
        <v>-3</v>
      </c>
      <c r="G363" s="222"/>
      <c r="H363" s="259"/>
      <c r="I363" s="221"/>
      <c r="J363" s="221">
        <v>-3</v>
      </c>
      <c r="K363" s="311"/>
      <c r="L363" s="222"/>
      <c r="M363" s="222">
        <f>C363+F363</f>
        <v>405</v>
      </c>
      <c r="N363" s="259"/>
      <c r="O363" s="312"/>
      <c r="P363" s="313">
        <v>47</v>
      </c>
      <c r="Q363" s="314"/>
      <c r="T363" s="254"/>
      <c r="U363" s="254"/>
      <c r="V363" s="254"/>
      <c r="W363" s="254"/>
      <c r="X363" s="254"/>
      <c r="Y363" s="254"/>
      <c r="Z363" s="222">
        <f t="shared" si="74"/>
        <v>405</v>
      </c>
    </row>
    <row r="364" spans="1:26" s="255" customFormat="1" ht="15" customHeight="1">
      <c r="A364" s="320" t="s">
        <v>494</v>
      </c>
      <c r="B364" s="324" t="s">
        <v>63</v>
      </c>
      <c r="C364" s="222">
        <v>1107</v>
      </c>
      <c r="D364" s="222">
        <f t="shared" ref="D364:D365" si="94">C364/12</f>
        <v>92.25</v>
      </c>
      <c r="E364" s="221"/>
      <c r="F364" s="222">
        <f t="shared" ref="F364:F365" si="95">H364+J364</f>
        <v>-8</v>
      </c>
      <c r="G364" s="222"/>
      <c r="H364" s="259"/>
      <c r="I364" s="221"/>
      <c r="J364" s="221">
        <v>-8</v>
      </c>
      <c r="K364" s="311"/>
      <c r="L364" s="222"/>
      <c r="M364" s="222">
        <f>C364+F364</f>
        <v>1099</v>
      </c>
      <c r="N364" s="259"/>
      <c r="O364" s="312"/>
      <c r="P364" s="313">
        <v>75</v>
      </c>
      <c r="Q364" s="315"/>
      <c r="T364" s="254"/>
      <c r="U364" s="254"/>
      <c r="V364" s="254"/>
      <c r="W364" s="254"/>
      <c r="X364" s="254"/>
      <c r="Y364" s="254"/>
      <c r="Z364" s="222">
        <f t="shared" si="74"/>
        <v>1099</v>
      </c>
    </row>
    <row r="365" spans="1:26" s="255" customFormat="1" ht="15" customHeight="1">
      <c r="A365" s="320" t="s">
        <v>494</v>
      </c>
      <c r="B365" s="324" t="s">
        <v>439</v>
      </c>
      <c r="C365" s="222">
        <v>20</v>
      </c>
      <c r="D365" s="222">
        <f t="shared" si="94"/>
        <v>1.6666666666666667</v>
      </c>
      <c r="E365" s="221"/>
      <c r="F365" s="222">
        <f t="shared" si="95"/>
        <v>0</v>
      </c>
      <c r="G365" s="222"/>
      <c r="H365" s="259"/>
      <c r="I365" s="221"/>
      <c r="J365" s="221">
        <v>0</v>
      </c>
      <c r="K365" s="311"/>
      <c r="L365" s="222"/>
      <c r="M365" s="222">
        <f>C365+F365</f>
        <v>20</v>
      </c>
      <c r="N365" s="259"/>
      <c r="O365" s="312"/>
      <c r="P365" s="313">
        <v>4</v>
      </c>
      <c r="Q365" s="328"/>
      <c r="T365" s="254"/>
      <c r="U365" s="254"/>
      <c r="V365" s="254"/>
      <c r="W365" s="254"/>
      <c r="X365" s="254"/>
      <c r="Y365" s="254"/>
      <c r="Z365" s="222">
        <f t="shared" si="74"/>
        <v>20</v>
      </c>
    </row>
    <row r="366" spans="1:26" s="293" customFormat="1" ht="14.25" customHeight="1">
      <c r="A366" s="297" t="s">
        <v>558</v>
      </c>
      <c r="B366" s="322" t="s">
        <v>559</v>
      </c>
      <c r="C366" s="292">
        <f>SUM(C367:C400)</f>
        <v>26861</v>
      </c>
      <c r="D366" s="292">
        <f t="shared" ref="D366:J366" si="96">SUM(D367:D400)</f>
        <v>2238.416666666667</v>
      </c>
      <c r="E366" s="300">
        <f t="shared" si="96"/>
        <v>0</v>
      </c>
      <c r="F366" s="292">
        <f t="shared" si="96"/>
        <v>-120</v>
      </c>
      <c r="G366" s="292"/>
      <c r="H366" s="292">
        <f t="shared" si="96"/>
        <v>0</v>
      </c>
      <c r="I366" s="300">
        <f t="shared" si="96"/>
        <v>0</v>
      </c>
      <c r="J366" s="292">
        <f t="shared" si="96"/>
        <v>-120</v>
      </c>
      <c r="K366" s="300"/>
      <c r="L366" s="300">
        <f>C366*Q366/12*-1</f>
        <v>-125.3906715832418</v>
      </c>
      <c r="M366" s="300">
        <f t="shared" ref="M366" si="97">SUM(M367:M400)</f>
        <v>26741</v>
      </c>
      <c r="N366" s="301"/>
      <c r="O366" s="302">
        <v>25492</v>
      </c>
      <c r="P366" s="302">
        <f>SUM(P367:P400)</f>
        <v>1428</v>
      </c>
      <c r="Q366" s="303">
        <f>P366/O366</f>
        <v>5.6017574140906953E-2</v>
      </c>
      <c r="R366" s="304"/>
      <c r="S366" s="304"/>
      <c r="T366" s="305"/>
      <c r="U366" s="305"/>
      <c r="V366" s="305"/>
      <c r="W366" s="305"/>
      <c r="X366" s="305"/>
      <c r="Y366" s="305"/>
      <c r="Z366" s="292">
        <f t="shared" si="74"/>
        <v>26741</v>
      </c>
    </row>
    <row r="367" spans="1:26" s="255" customFormat="1" ht="15" customHeight="1">
      <c r="A367" s="320" t="s">
        <v>495</v>
      </c>
      <c r="B367" s="307" t="s">
        <v>109</v>
      </c>
      <c r="C367" s="222">
        <v>350</v>
      </c>
      <c r="D367" s="222">
        <f>C367/12</f>
        <v>29.166666666666668</v>
      </c>
      <c r="E367" s="221"/>
      <c r="F367" s="222">
        <f>H367+J367</f>
        <v>-2</v>
      </c>
      <c r="G367" s="222"/>
      <c r="H367" s="259"/>
      <c r="I367" s="221"/>
      <c r="J367" s="221">
        <v>-2</v>
      </c>
      <c r="K367" s="311"/>
      <c r="L367" s="222"/>
      <c r="M367" s="222">
        <f t="shared" ref="M367:M400" si="98">C367+F367</f>
        <v>348</v>
      </c>
      <c r="N367" s="259"/>
      <c r="O367" s="312"/>
      <c r="P367" s="313">
        <v>2</v>
      </c>
      <c r="Q367" s="314"/>
      <c r="T367" s="254"/>
      <c r="U367" s="254"/>
      <c r="V367" s="254"/>
      <c r="W367" s="254"/>
      <c r="X367" s="254"/>
      <c r="Y367" s="254"/>
      <c r="Z367" s="222">
        <f t="shared" si="74"/>
        <v>348</v>
      </c>
    </row>
    <row r="368" spans="1:26" s="255" customFormat="1" ht="15" customHeight="1">
      <c r="A368" s="320" t="s">
        <v>495</v>
      </c>
      <c r="B368" s="307" t="s">
        <v>90</v>
      </c>
      <c r="C368" s="222">
        <v>170</v>
      </c>
      <c r="D368" s="222">
        <f t="shared" ref="D368:D400" si="99">C368/12</f>
        <v>14.166666666666666</v>
      </c>
      <c r="E368" s="221"/>
      <c r="F368" s="222">
        <f t="shared" ref="F368:F400" si="100">H368+J368</f>
        <v>-1</v>
      </c>
      <c r="G368" s="222"/>
      <c r="H368" s="259"/>
      <c r="I368" s="221"/>
      <c r="J368" s="221">
        <v>-1</v>
      </c>
      <c r="K368" s="311"/>
      <c r="L368" s="222"/>
      <c r="M368" s="222">
        <f t="shared" si="98"/>
        <v>169</v>
      </c>
      <c r="N368" s="259"/>
      <c r="O368" s="312"/>
      <c r="P368" s="313">
        <v>2</v>
      </c>
      <c r="Q368" s="315"/>
      <c r="T368" s="254"/>
      <c r="U368" s="254"/>
      <c r="V368" s="254"/>
      <c r="W368" s="254"/>
      <c r="X368" s="254"/>
      <c r="Y368" s="254"/>
      <c r="Z368" s="222">
        <f t="shared" si="74"/>
        <v>169</v>
      </c>
    </row>
    <row r="369" spans="1:26" s="255" customFormat="1" ht="15" customHeight="1">
      <c r="A369" s="320" t="s">
        <v>495</v>
      </c>
      <c r="B369" s="307" t="s">
        <v>171</v>
      </c>
      <c r="C369" s="222">
        <v>100</v>
      </c>
      <c r="D369" s="222">
        <f t="shared" si="99"/>
        <v>8.3333333333333339</v>
      </c>
      <c r="E369" s="221"/>
      <c r="F369" s="222">
        <f t="shared" si="100"/>
        <v>0</v>
      </c>
      <c r="G369" s="222"/>
      <c r="H369" s="259"/>
      <c r="I369" s="221"/>
      <c r="J369" s="221">
        <v>0</v>
      </c>
      <c r="K369" s="311"/>
      <c r="L369" s="222"/>
      <c r="M369" s="222">
        <f t="shared" si="98"/>
        <v>100</v>
      </c>
      <c r="N369" s="259"/>
      <c r="O369" s="312"/>
      <c r="P369" s="313">
        <v>11</v>
      </c>
      <c r="Q369" s="315"/>
      <c r="T369" s="254"/>
      <c r="U369" s="254"/>
      <c r="V369" s="254"/>
      <c r="W369" s="254"/>
      <c r="X369" s="254"/>
      <c r="Y369" s="254"/>
      <c r="Z369" s="222">
        <f t="shared" si="74"/>
        <v>100</v>
      </c>
    </row>
    <row r="370" spans="1:26" s="255" customFormat="1" ht="15" customHeight="1">
      <c r="A370" s="320" t="s">
        <v>495</v>
      </c>
      <c r="B370" s="307" t="s">
        <v>43</v>
      </c>
      <c r="C370" s="222">
        <v>1570</v>
      </c>
      <c r="D370" s="222">
        <f t="shared" si="99"/>
        <v>130.83333333333334</v>
      </c>
      <c r="E370" s="221"/>
      <c r="F370" s="222">
        <f t="shared" si="100"/>
        <v>-7</v>
      </c>
      <c r="G370" s="222"/>
      <c r="H370" s="259"/>
      <c r="I370" s="221"/>
      <c r="J370" s="221">
        <v>-7</v>
      </c>
      <c r="K370" s="311"/>
      <c r="L370" s="222"/>
      <c r="M370" s="222">
        <f t="shared" si="98"/>
        <v>1563</v>
      </c>
      <c r="N370" s="259"/>
      <c r="O370" s="312"/>
      <c r="P370" s="313">
        <v>20</v>
      </c>
      <c r="Q370" s="315"/>
      <c r="T370" s="254"/>
      <c r="U370" s="254"/>
      <c r="V370" s="254"/>
      <c r="W370" s="254"/>
      <c r="X370" s="254"/>
      <c r="Y370" s="254"/>
      <c r="Z370" s="222">
        <f t="shared" si="74"/>
        <v>1563</v>
      </c>
    </row>
    <row r="371" spans="1:26" s="255" customFormat="1" ht="15" customHeight="1">
      <c r="A371" s="320" t="s">
        <v>495</v>
      </c>
      <c r="B371" s="307" t="s">
        <v>91</v>
      </c>
      <c r="C371" s="222">
        <v>260</v>
      </c>
      <c r="D371" s="222">
        <f t="shared" si="99"/>
        <v>21.666666666666668</v>
      </c>
      <c r="E371" s="221"/>
      <c r="F371" s="222">
        <f t="shared" si="100"/>
        <v>-1</v>
      </c>
      <c r="G371" s="222"/>
      <c r="H371" s="259"/>
      <c r="I371" s="221"/>
      <c r="J371" s="221">
        <v>-1</v>
      </c>
      <c r="K371" s="311"/>
      <c r="L371" s="222"/>
      <c r="M371" s="222">
        <f t="shared" si="98"/>
        <v>259</v>
      </c>
      <c r="N371" s="259"/>
      <c r="O371" s="312"/>
      <c r="P371" s="313">
        <v>16</v>
      </c>
      <c r="Q371" s="315"/>
      <c r="T371" s="254"/>
      <c r="U371" s="254"/>
      <c r="V371" s="254"/>
      <c r="W371" s="254"/>
      <c r="X371" s="254"/>
      <c r="Y371" s="254"/>
      <c r="Z371" s="222">
        <f t="shared" si="74"/>
        <v>259</v>
      </c>
    </row>
    <row r="372" spans="1:26" s="255" customFormat="1" ht="15" customHeight="1">
      <c r="A372" s="320" t="s">
        <v>495</v>
      </c>
      <c r="B372" s="307" t="s">
        <v>456</v>
      </c>
      <c r="C372" s="222">
        <v>1800</v>
      </c>
      <c r="D372" s="222">
        <f t="shared" si="99"/>
        <v>150</v>
      </c>
      <c r="E372" s="221"/>
      <c r="F372" s="222">
        <f t="shared" si="100"/>
        <v>-8</v>
      </c>
      <c r="G372" s="222"/>
      <c r="H372" s="259"/>
      <c r="I372" s="221"/>
      <c r="J372" s="221">
        <v>-8</v>
      </c>
      <c r="K372" s="311"/>
      <c r="L372" s="222"/>
      <c r="M372" s="222">
        <f t="shared" si="98"/>
        <v>1792</v>
      </c>
      <c r="N372" s="259"/>
      <c r="O372" s="312"/>
      <c r="P372" s="313">
        <v>84</v>
      </c>
      <c r="Q372" s="315"/>
      <c r="T372" s="254"/>
      <c r="U372" s="254"/>
      <c r="V372" s="254"/>
      <c r="W372" s="254"/>
      <c r="X372" s="254"/>
      <c r="Y372" s="254"/>
      <c r="Z372" s="222">
        <f t="shared" si="74"/>
        <v>1792</v>
      </c>
    </row>
    <row r="373" spans="1:26" s="255" customFormat="1" ht="15" customHeight="1">
      <c r="A373" s="320" t="s">
        <v>495</v>
      </c>
      <c r="B373" s="307" t="s">
        <v>457</v>
      </c>
      <c r="C373" s="222">
        <v>590</v>
      </c>
      <c r="D373" s="222">
        <f t="shared" si="99"/>
        <v>49.166666666666664</v>
      </c>
      <c r="E373" s="221"/>
      <c r="F373" s="222">
        <f t="shared" si="100"/>
        <v>-3</v>
      </c>
      <c r="G373" s="222"/>
      <c r="H373" s="259"/>
      <c r="I373" s="221"/>
      <c r="J373" s="221">
        <v>-3</v>
      </c>
      <c r="K373" s="311"/>
      <c r="L373" s="222"/>
      <c r="M373" s="222">
        <f t="shared" si="98"/>
        <v>587</v>
      </c>
      <c r="N373" s="259"/>
      <c r="O373" s="312"/>
      <c r="P373" s="313">
        <v>32</v>
      </c>
      <c r="Q373" s="315"/>
      <c r="T373" s="254"/>
      <c r="U373" s="254"/>
      <c r="V373" s="254"/>
      <c r="W373" s="254"/>
      <c r="X373" s="254"/>
      <c r="Y373" s="254"/>
      <c r="Z373" s="222">
        <f t="shared" si="74"/>
        <v>587</v>
      </c>
    </row>
    <row r="374" spans="1:26" s="255" customFormat="1" ht="15" customHeight="1">
      <c r="A374" s="320" t="s">
        <v>495</v>
      </c>
      <c r="B374" s="307" t="s">
        <v>461</v>
      </c>
      <c r="C374" s="222">
        <v>620</v>
      </c>
      <c r="D374" s="222">
        <f t="shared" si="99"/>
        <v>51.666666666666664</v>
      </c>
      <c r="E374" s="221"/>
      <c r="F374" s="222">
        <f t="shared" si="100"/>
        <v>-3</v>
      </c>
      <c r="G374" s="222"/>
      <c r="H374" s="259"/>
      <c r="I374" s="221"/>
      <c r="J374" s="221">
        <v>-3</v>
      </c>
      <c r="K374" s="311"/>
      <c r="L374" s="222"/>
      <c r="M374" s="222">
        <f t="shared" si="98"/>
        <v>617</v>
      </c>
      <c r="N374" s="259"/>
      <c r="O374" s="312"/>
      <c r="P374" s="313">
        <v>13</v>
      </c>
      <c r="Q374" s="315"/>
      <c r="T374" s="254"/>
      <c r="U374" s="254"/>
      <c r="V374" s="254"/>
      <c r="W374" s="254"/>
      <c r="X374" s="254"/>
      <c r="Y374" s="254"/>
      <c r="Z374" s="222">
        <f t="shared" si="74"/>
        <v>617</v>
      </c>
    </row>
    <row r="375" spans="1:26" s="255" customFormat="1" ht="15" customHeight="1">
      <c r="A375" s="320" t="s">
        <v>495</v>
      </c>
      <c r="B375" s="307" t="s">
        <v>443</v>
      </c>
      <c r="C375" s="222">
        <v>640</v>
      </c>
      <c r="D375" s="222">
        <f t="shared" si="99"/>
        <v>53.333333333333336</v>
      </c>
      <c r="E375" s="221"/>
      <c r="F375" s="222">
        <f t="shared" si="100"/>
        <v>-3</v>
      </c>
      <c r="G375" s="222"/>
      <c r="H375" s="259"/>
      <c r="I375" s="221"/>
      <c r="J375" s="221">
        <v>-3</v>
      </c>
      <c r="K375" s="311"/>
      <c r="L375" s="222"/>
      <c r="M375" s="222">
        <f t="shared" si="98"/>
        <v>637</v>
      </c>
      <c r="N375" s="259"/>
      <c r="O375" s="312"/>
      <c r="P375" s="313">
        <v>25</v>
      </c>
      <c r="Q375" s="315"/>
      <c r="T375" s="254"/>
      <c r="U375" s="254"/>
      <c r="V375" s="254"/>
      <c r="W375" s="254"/>
      <c r="X375" s="254"/>
      <c r="Y375" s="254"/>
      <c r="Z375" s="222">
        <f t="shared" si="74"/>
        <v>637</v>
      </c>
    </row>
    <row r="376" spans="1:26" s="255" customFormat="1" ht="15" customHeight="1">
      <c r="A376" s="320" t="s">
        <v>495</v>
      </c>
      <c r="B376" s="307" t="s">
        <v>15</v>
      </c>
      <c r="C376" s="222">
        <v>1584</v>
      </c>
      <c r="D376" s="222">
        <f t="shared" si="99"/>
        <v>132</v>
      </c>
      <c r="E376" s="221"/>
      <c r="F376" s="222">
        <f t="shared" si="100"/>
        <v>-7</v>
      </c>
      <c r="G376" s="222"/>
      <c r="H376" s="259"/>
      <c r="I376" s="221"/>
      <c r="J376" s="221">
        <v>-7</v>
      </c>
      <c r="K376" s="311"/>
      <c r="L376" s="222"/>
      <c r="M376" s="222">
        <f t="shared" si="98"/>
        <v>1577</v>
      </c>
      <c r="N376" s="259"/>
      <c r="O376" s="312"/>
      <c r="P376" s="313">
        <v>40</v>
      </c>
      <c r="Q376" s="315"/>
      <c r="T376" s="254"/>
      <c r="U376" s="254"/>
      <c r="V376" s="254"/>
      <c r="W376" s="254"/>
      <c r="X376" s="254"/>
      <c r="Y376" s="254"/>
      <c r="Z376" s="222">
        <f t="shared" si="74"/>
        <v>1577</v>
      </c>
    </row>
    <row r="377" spans="1:26" s="255" customFormat="1" ht="15" customHeight="1">
      <c r="A377" s="320" t="s">
        <v>495</v>
      </c>
      <c r="B377" s="332" t="s">
        <v>196</v>
      </c>
      <c r="C377" s="222">
        <v>500</v>
      </c>
      <c r="D377" s="222">
        <f t="shared" si="99"/>
        <v>41.666666666666664</v>
      </c>
      <c r="E377" s="221"/>
      <c r="F377" s="222">
        <f t="shared" si="100"/>
        <v>0</v>
      </c>
      <c r="G377" s="222"/>
      <c r="H377" s="259"/>
      <c r="I377" s="221"/>
      <c r="J377" s="221">
        <v>0</v>
      </c>
      <c r="K377" s="311"/>
      <c r="L377" s="222"/>
      <c r="M377" s="222">
        <f t="shared" si="98"/>
        <v>500</v>
      </c>
      <c r="N377" s="259"/>
      <c r="O377" s="312"/>
      <c r="P377" s="313"/>
      <c r="Q377" s="315"/>
      <c r="T377" s="254"/>
      <c r="U377" s="254"/>
      <c r="V377" s="254"/>
      <c r="W377" s="254"/>
      <c r="X377" s="254"/>
      <c r="Y377" s="254"/>
      <c r="Z377" s="222">
        <f t="shared" si="74"/>
        <v>500</v>
      </c>
    </row>
    <row r="378" spans="1:26" s="255" customFormat="1" ht="15" customHeight="1">
      <c r="A378" s="320" t="s">
        <v>495</v>
      </c>
      <c r="B378" s="307" t="s">
        <v>444</v>
      </c>
      <c r="C378" s="222">
        <v>1192</v>
      </c>
      <c r="D378" s="222">
        <f t="shared" si="99"/>
        <v>99.333333333333329</v>
      </c>
      <c r="E378" s="221"/>
      <c r="F378" s="222">
        <f t="shared" si="100"/>
        <v>-6</v>
      </c>
      <c r="G378" s="222"/>
      <c r="H378" s="259"/>
      <c r="I378" s="221"/>
      <c r="J378" s="221">
        <v>-6</v>
      </c>
      <c r="K378" s="311"/>
      <c r="L378" s="222"/>
      <c r="M378" s="222">
        <f t="shared" si="98"/>
        <v>1186</v>
      </c>
      <c r="N378" s="259"/>
      <c r="O378" s="312"/>
      <c r="P378" s="313">
        <v>45</v>
      </c>
      <c r="Q378" s="315"/>
      <c r="T378" s="254"/>
      <c r="U378" s="254"/>
      <c r="V378" s="254"/>
      <c r="W378" s="254"/>
      <c r="X378" s="254"/>
      <c r="Y378" s="254"/>
      <c r="Z378" s="222">
        <f t="shared" si="74"/>
        <v>1186</v>
      </c>
    </row>
    <row r="379" spans="1:26" s="255" customFormat="1" ht="15" customHeight="1">
      <c r="A379" s="320" t="s">
        <v>495</v>
      </c>
      <c r="B379" s="307" t="s">
        <v>462</v>
      </c>
      <c r="C379" s="222">
        <v>110</v>
      </c>
      <c r="D379" s="222">
        <f t="shared" si="99"/>
        <v>9.1666666666666661</v>
      </c>
      <c r="E379" s="221"/>
      <c r="F379" s="222">
        <f t="shared" si="100"/>
        <v>-1</v>
      </c>
      <c r="G379" s="222"/>
      <c r="H379" s="259"/>
      <c r="I379" s="221"/>
      <c r="J379" s="221">
        <v>-1</v>
      </c>
      <c r="K379" s="311"/>
      <c r="L379" s="222"/>
      <c r="M379" s="222">
        <f t="shared" si="98"/>
        <v>109</v>
      </c>
      <c r="N379" s="259"/>
      <c r="O379" s="312"/>
      <c r="P379" s="313">
        <v>8</v>
      </c>
      <c r="Q379" s="315"/>
      <c r="T379" s="254"/>
      <c r="U379" s="254"/>
      <c r="V379" s="254"/>
      <c r="W379" s="254"/>
      <c r="X379" s="254"/>
      <c r="Y379" s="254"/>
      <c r="Z379" s="222">
        <f t="shared" si="74"/>
        <v>109</v>
      </c>
    </row>
    <row r="380" spans="1:26" s="255" customFormat="1" ht="15" customHeight="1">
      <c r="A380" s="320" t="s">
        <v>495</v>
      </c>
      <c r="B380" s="331" t="s">
        <v>210</v>
      </c>
      <c r="C380" s="222">
        <v>600</v>
      </c>
      <c r="D380" s="222">
        <f t="shared" si="99"/>
        <v>50</v>
      </c>
      <c r="E380" s="221"/>
      <c r="F380" s="222">
        <f t="shared" si="100"/>
        <v>-3</v>
      </c>
      <c r="G380" s="222"/>
      <c r="H380" s="259"/>
      <c r="I380" s="221"/>
      <c r="J380" s="221">
        <v>-3</v>
      </c>
      <c r="K380" s="311"/>
      <c r="L380" s="222"/>
      <c r="M380" s="222">
        <f t="shared" si="98"/>
        <v>597</v>
      </c>
      <c r="N380" s="259"/>
      <c r="O380" s="312"/>
      <c r="P380" s="313">
        <v>17</v>
      </c>
      <c r="Q380" s="315"/>
      <c r="T380" s="254"/>
      <c r="U380" s="254"/>
      <c r="V380" s="254"/>
      <c r="W380" s="254"/>
      <c r="X380" s="254"/>
      <c r="Y380" s="254"/>
      <c r="Z380" s="222">
        <f t="shared" si="74"/>
        <v>597</v>
      </c>
    </row>
    <row r="381" spans="1:26" s="255" customFormat="1" ht="15" customHeight="1">
      <c r="A381" s="320" t="s">
        <v>495</v>
      </c>
      <c r="B381" s="307" t="s">
        <v>465</v>
      </c>
      <c r="C381" s="222">
        <v>500</v>
      </c>
      <c r="D381" s="222">
        <f t="shared" si="99"/>
        <v>41.666666666666664</v>
      </c>
      <c r="E381" s="221"/>
      <c r="F381" s="222">
        <f t="shared" si="100"/>
        <v>-2</v>
      </c>
      <c r="G381" s="222"/>
      <c r="H381" s="259"/>
      <c r="I381" s="221"/>
      <c r="J381" s="221">
        <v>-2</v>
      </c>
      <c r="K381" s="311"/>
      <c r="L381" s="222"/>
      <c r="M381" s="222">
        <f t="shared" si="98"/>
        <v>498</v>
      </c>
      <c r="N381" s="259"/>
      <c r="O381" s="312"/>
      <c r="P381" s="313">
        <v>22</v>
      </c>
      <c r="Q381" s="315"/>
      <c r="T381" s="254"/>
      <c r="U381" s="254"/>
      <c r="V381" s="254"/>
      <c r="W381" s="254"/>
      <c r="X381" s="254"/>
      <c r="Y381" s="254"/>
      <c r="Z381" s="222">
        <f t="shared" si="74"/>
        <v>498</v>
      </c>
    </row>
    <row r="382" spans="1:26" s="255" customFormat="1" ht="15" customHeight="1">
      <c r="A382" s="320" t="s">
        <v>495</v>
      </c>
      <c r="B382" s="331" t="s">
        <v>38</v>
      </c>
      <c r="C382" s="222">
        <v>425</v>
      </c>
      <c r="D382" s="222">
        <f t="shared" si="99"/>
        <v>35.416666666666664</v>
      </c>
      <c r="E382" s="221"/>
      <c r="F382" s="222">
        <f t="shared" si="100"/>
        <v>-2</v>
      </c>
      <c r="G382" s="222"/>
      <c r="H382" s="259"/>
      <c r="I382" s="221"/>
      <c r="J382" s="221">
        <v>-2</v>
      </c>
      <c r="K382" s="311"/>
      <c r="L382" s="222"/>
      <c r="M382" s="222">
        <f t="shared" si="98"/>
        <v>423</v>
      </c>
      <c r="N382" s="259"/>
      <c r="O382" s="312"/>
      <c r="P382" s="313">
        <v>9</v>
      </c>
      <c r="Q382" s="315"/>
      <c r="T382" s="254"/>
      <c r="U382" s="254"/>
      <c r="V382" s="254"/>
      <c r="W382" s="254"/>
      <c r="X382" s="254"/>
      <c r="Y382" s="254"/>
      <c r="Z382" s="222">
        <f t="shared" si="74"/>
        <v>423</v>
      </c>
    </row>
    <row r="383" spans="1:26" s="255" customFormat="1" ht="15" customHeight="1">
      <c r="A383" s="320" t="s">
        <v>495</v>
      </c>
      <c r="B383" s="331" t="s">
        <v>42</v>
      </c>
      <c r="C383" s="222">
        <v>250</v>
      </c>
      <c r="D383" s="222">
        <f t="shared" si="99"/>
        <v>20.833333333333332</v>
      </c>
      <c r="E383" s="221"/>
      <c r="F383" s="222">
        <f t="shared" si="100"/>
        <v>-1</v>
      </c>
      <c r="G383" s="222"/>
      <c r="H383" s="259"/>
      <c r="I383" s="221"/>
      <c r="J383" s="221">
        <v>-1</v>
      </c>
      <c r="K383" s="311"/>
      <c r="L383" s="222"/>
      <c r="M383" s="222">
        <f t="shared" si="98"/>
        <v>249</v>
      </c>
      <c r="N383" s="259"/>
      <c r="O383" s="312"/>
      <c r="P383" s="313">
        <v>12</v>
      </c>
      <c r="Q383" s="315"/>
      <c r="T383" s="254"/>
      <c r="U383" s="254"/>
      <c r="V383" s="254"/>
      <c r="W383" s="254"/>
      <c r="X383" s="254"/>
      <c r="Y383" s="254"/>
      <c r="Z383" s="222">
        <f t="shared" si="74"/>
        <v>249</v>
      </c>
    </row>
    <row r="384" spans="1:26" s="255" customFormat="1" ht="15" customHeight="1">
      <c r="A384" s="320" t="s">
        <v>495</v>
      </c>
      <c r="B384" s="307" t="s">
        <v>467</v>
      </c>
      <c r="C384" s="222">
        <v>510</v>
      </c>
      <c r="D384" s="222">
        <f t="shared" si="99"/>
        <v>42.5</v>
      </c>
      <c r="E384" s="221"/>
      <c r="F384" s="222">
        <f t="shared" si="100"/>
        <v>-2</v>
      </c>
      <c r="G384" s="222"/>
      <c r="H384" s="259"/>
      <c r="I384" s="221"/>
      <c r="J384" s="221">
        <v>-2</v>
      </c>
      <c r="K384" s="311"/>
      <c r="L384" s="222"/>
      <c r="M384" s="222">
        <f t="shared" si="98"/>
        <v>508</v>
      </c>
      <c r="N384" s="259"/>
      <c r="O384" s="312"/>
      <c r="P384" s="313">
        <v>21</v>
      </c>
      <c r="Q384" s="315"/>
      <c r="T384" s="254"/>
      <c r="U384" s="254"/>
      <c r="V384" s="254"/>
      <c r="W384" s="254"/>
      <c r="X384" s="254"/>
      <c r="Y384" s="254"/>
      <c r="Z384" s="222">
        <f t="shared" si="74"/>
        <v>508</v>
      </c>
    </row>
    <row r="385" spans="1:26" s="255" customFormat="1" ht="15" customHeight="1">
      <c r="A385" s="320" t="s">
        <v>495</v>
      </c>
      <c r="B385" s="320" t="s">
        <v>506</v>
      </c>
      <c r="C385" s="222">
        <v>487</v>
      </c>
      <c r="D385" s="222">
        <f t="shared" si="99"/>
        <v>40.583333333333336</v>
      </c>
      <c r="E385" s="221"/>
      <c r="F385" s="222">
        <f t="shared" si="100"/>
        <v>-2</v>
      </c>
      <c r="G385" s="222"/>
      <c r="H385" s="259"/>
      <c r="I385" s="221"/>
      <c r="J385" s="221">
        <v>-2</v>
      </c>
      <c r="K385" s="311"/>
      <c r="L385" s="222"/>
      <c r="M385" s="222">
        <f t="shared" si="98"/>
        <v>485</v>
      </c>
      <c r="N385" s="259"/>
      <c r="O385" s="312"/>
      <c r="P385" s="313">
        <v>43</v>
      </c>
      <c r="Q385" s="315"/>
      <c r="T385" s="254"/>
      <c r="U385" s="254"/>
      <c r="V385" s="254"/>
      <c r="W385" s="254"/>
      <c r="X385" s="254"/>
      <c r="Y385" s="254"/>
      <c r="Z385" s="222">
        <f t="shared" si="74"/>
        <v>485</v>
      </c>
    </row>
    <row r="386" spans="1:26" s="255" customFormat="1" ht="15" customHeight="1">
      <c r="A386" s="320" t="s">
        <v>495</v>
      </c>
      <c r="B386" s="307" t="s">
        <v>59</v>
      </c>
      <c r="C386" s="222">
        <v>821</v>
      </c>
      <c r="D386" s="222">
        <f t="shared" si="99"/>
        <v>68.416666666666671</v>
      </c>
      <c r="E386" s="221"/>
      <c r="F386" s="222">
        <f t="shared" si="100"/>
        <v>-4</v>
      </c>
      <c r="G386" s="222"/>
      <c r="H386" s="259"/>
      <c r="I386" s="221"/>
      <c r="J386" s="221">
        <v>-4</v>
      </c>
      <c r="K386" s="311"/>
      <c r="L386" s="222"/>
      <c r="M386" s="222">
        <f t="shared" si="98"/>
        <v>817</v>
      </c>
      <c r="N386" s="259"/>
      <c r="O386" s="312"/>
      <c r="P386" s="313">
        <v>22</v>
      </c>
      <c r="Q386" s="315"/>
      <c r="T386" s="254"/>
      <c r="U386" s="254"/>
      <c r="V386" s="254"/>
      <c r="W386" s="254"/>
      <c r="X386" s="254"/>
      <c r="Y386" s="254"/>
      <c r="Z386" s="222">
        <f t="shared" si="74"/>
        <v>817</v>
      </c>
    </row>
    <row r="387" spans="1:26" s="255" customFormat="1" ht="15" customHeight="1">
      <c r="A387" s="320" t="s">
        <v>495</v>
      </c>
      <c r="B387" s="307" t="s">
        <v>122</v>
      </c>
      <c r="C387" s="222">
        <v>50</v>
      </c>
      <c r="D387" s="222">
        <f t="shared" si="99"/>
        <v>4.166666666666667</v>
      </c>
      <c r="E387" s="221"/>
      <c r="F387" s="222">
        <f t="shared" si="100"/>
        <v>0</v>
      </c>
      <c r="G387" s="222"/>
      <c r="H387" s="259"/>
      <c r="I387" s="221"/>
      <c r="J387" s="221">
        <v>0</v>
      </c>
      <c r="K387" s="311"/>
      <c r="L387" s="222"/>
      <c r="M387" s="222">
        <f t="shared" si="98"/>
        <v>50</v>
      </c>
      <c r="N387" s="259"/>
      <c r="O387" s="312"/>
      <c r="P387" s="313">
        <v>5</v>
      </c>
      <c r="Q387" s="315"/>
      <c r="T387" s="254"/>
      <c r="U387" s="254"/>
      <c r="V387" s="254"/>
      <c r="W387" s="254"/>
      <c r="X387" s="254"/>
      <c r="Y387" s="254"/>
      <c r="Z387" s="222">
        <f t="shared" si="74"/>
        <v>50</v>
      </c>
    </row>
    <row r="388" spans="1:26" s="255" customFormat="1" ht="15" customHeight="1">
      <c r="A388" s="318" t="s">
        <v>495</v>
      </c>
      <c r="B388" s="307" t="s">
        <v>123</v>
      </c>
      <c r="C388" s="222">
        <v>1387</v>
      </c>
      <c r="D388" s="222">
        <f t="shared" si="99"/>
        <v>115.58333333333333</v>
      </c>
      <c r="E388" s="221"/>
      <c r="F388" s="222">
        <f t="shared" si="100"/>
        <v>-7</v>
      </c>
      <c r="G388" s="222"/>
      <c r="H388" s="259"/>
      <c r="I388" s="221"/>
      <c r="J388" s="221">
        <v>-7</v>
      </c>
      <c r="K388" s="311"/>
      <c r="L388" s="222"/>
      <c r="M388" s="222">
        <f t="shared" si="98"/>
        <v>1380</v>
      </c>
      <c r="N388" s="259"/>
      <c r="O388" s="312"/>
      <c r="P388" s="313">
        <v>22</v>
      </c>
      <c r="Q388" s="315"/>
      <c r="T388" s="254"/>
      <c r="U388" s="254"/>
      <c r="V388" s="254"/>
      <c r="W388" s="254"/>
      <c r="X388" s="254"/>
      <c r="Y388" s="254"/>
      <c r="Z388" s="222">
        <f t="shared" si="74"/>
        <v>1380</v>
      </c>
    </row>
    <row r="389" spans="1:26" s="255" customFormat="1" ht="15" customHeight="1">
      <c r="A389" s="320" t="s">
        <v>495</v>
      </c>
      <c r="B389" s="307" t="s">
        <v>348</v>
      </c>
      <c r="C389" s="222">
        <v>990</v>
      </c>
      <c r="D389" s="222">
        <f t="shared" si="99"/>
        <v>82.5</v>
      </c>
      <c r="E389" s="221"/>
      <c r="F389" s="222">
        <f t="shared" si="100"/>
        <v>-5</v>
      </c>
      <c r="G389" s="222"/>
      <c r="H389" s="259"/>
      <c r="I389" s="221"/>
      <c r="J389" s="221">
        <v>-5</v>
      </c>
      <c r="K389" s="311"/>
      <c r="L389" s="222"/>
      <c r="M389" s="222">
        <f t="shared" si="98"/>
        <v>985</v>
      </c>
      <c r="N389" s="259"/>
      <c r="O389" s="312"/>
      <c r="P389" s="313">
        <v>46</v>
      </c>
      <c r="Q389" s="315"/>
      <c r="T389" s="254"/>
      <c r="U389" s="254"/>
      <c r="V389" s="254"/>
      <c r="W389" s="254"/>
      <c r="X389" s="254"/>
      <c r="Y389" s="254"/>
      <c r="Z389" s="222">
        <f t="shared" si="74"/>
        <v>985</v>
      </c>
    </row>
    <row r="390" spans="1:26" s="255" customFormat="1" ht="15" customHeight="1">
      <c r="A390" s="320" t="s">
        <v>495</v>
      </c>
      <c r="B390" s="307" t="s">
        <v>469</v>
      </c>
      <c r="C390" s="222">
        <v>2482</v>
      </c>
      <c r="D390" s="222">
        <f t="shared" si="99"/>
        <v>206.83333333333334</v>
      </c>
      <c r="E390" s="221"/>
      <c r="F390" s="222">
        <f t="shared" si="100"/>
        <v>-12</v>
      </c>
      <c r="G390" s="222"/>
      <c r="H390" s="259"/>
      <c r="I390" s="221"/>
      <c r="J390" s="221">
        <v>-12</v>
      </c>
      <c r="K390" s="311"/>
      <c r="L390" s="222"/>
      <c r="M390" s="222">
        <f t="shared" si="98"/>
        <v>2470</v>
      </c>
      <c r="N390" s="259"/>
      <c r="O390" s="312"/>
      <c r="P390" s="313">
        <v>45</v>
      </c>
      <c r="Q390" s="315"/>
      <c r="T390" s="254"/>
      <c r="U390" s="254"/>
      <c r="V390" s="254"/>
      <c r="W390" s="254"/>
      <c r="X390" s="254"/>
      <c r="Y390" s="254"/>
      <c r="Z390" s="222">
        <f t="shared" si="74"/>
        <v>2470</v>
      </c>
    </row>
    <row r="391" spans="1:26" s="255" customFormat="1" ht="15" customHeight="1">
      <c r="A391" s="320" t="s">
        <v>495</v>
      </c>
      <c r="B391" s="307" t="s">
        <v>63</v>
      </c>
      <c r="C391" s="222">
        <v>1230</v>
      </c>
      <c r="D391" s="222">
        <f t="shared" si="99"/>
        <v>102.5</v>
      </c>
      <c r="E391" s="221"/>
      <c r="F391" s="222">
        <f t="shared" si="100"/>
        <v>-6</v>
      </c>
      <c r="G391" s="222"/>
      <c r="H391" s="259"/>
      <c r="I391" s="221"/>
      <c r="J391" s="221">
        <v>-6</v>
      </c>
      <c r="K391" s="311"/>
      <c r="L391" s="222"/>
      <c r="M391" s="222">
        <f t="shared" si="98"/>
        <v>1224</v>
      </c>
      <c r="N391" s="259"/>
      <c r="O391" s="312"/>
      <c r="P391" s="313">
        <v>47</v>
      </c>
      <c r="Q391" s="315"/>
      <c r="T391" s="254"/>
      <c r="U391" s="254"/>
      <c r="V391" s="254"/>
      <c r="W391" s="254"/>
      <c r="X391" s="254"/>
      <c r="Y391" s="254"/>
      <c r="Z391" s="222">
        <f t="shared" si="74"/>
        <v>1224</v>
      </c>
    </row>
    <row r="392" spans="1:26" s="255" customFormat="1" ht="15" customHeight="1">
      <c r="A392" s="320" t="s">
        <v>495</v>
      </c>
      <c r="B392" s="307" t="s">
        <v>64</v>
      </c>
      <c r="C392" s="222">
        <v>1478</v>
      </c>
      <c r="D392" s="222">
        <f t="shared" si="99"/>
        <v>123.16666666666667</v>
      </c>
      <c r="E392" s="221"/>
      <c r="F392" s="222">
        <f t="shared" si="100"/>
        <v>-7</v>
      </c>
      <c r="G392" s="222"/>
      <c r="H392" s="259"/>
      <c r="I392" s="221"/>
      <c r="J392" s="221">
        <v>-7</v>
      </c>
      <c r="K392" s="311"/>
      <c r="L392" s="222"/>
      <c r="M392" s="222">
        <f t="shared" si="98"/>
        <v>1471</v>
      </c>
      <c r="N392" s="259"/>
      <c r="O392" s="312"/>
      <c r="P392" s="313">
        <v>139</v>
      </c>
      <c r="Q392" s="315"/>
      <c r="T392" s="254"/>
      <c r="U392" s="254"/>
      <c r="V392" s="254"/>
      <c r="W392" s="254"/>
      <c r="X392" s="254"/>
      <c r="Y392" s="254"/>
      <c r="Z392" s="222">
        <f t="shared" ref="Z392:Z455" si="101">C392+F392</f>
        <v>1471</v>
      </c>
    </row>
    <row r="393" spans="1:26" s="255" customFormat="1" ht="15" customHeight="1">
      <c r="A393" s="320" t="s">
        <v>495</v>
      </c>
      <c r="B393" s="307" t="s">
        <v>66</v>
      </c>
      <c r="C393" s="222">
        <v>1700</v>
      </c>
      <c r="D393" s="222">
        <f t="shared" si="99"/>
        <v>141.66666666666666</v>
      </c>
      <c r="E393" s="221"/>
      <c r="F393" s="222">
        <f t="shared" si="100"/>
        <v>-8</v>
      </c>
      <c r="G393" s="222"/>
      <c r="H393" s="259"/>
      <c r="I393" s="221"/>
      <c r="J393" s="221">
        <v>-8</v>
      </c>
      <c r="K393" s="311"/>
      <c r="L393" s="222"/>
      <c r="M393" s="222">
        <f t="shared" si="98"/>
        <v>1692</v>
      </c>
      <c r="N393" s="259"/>
      <c r="O393" s="312"/>
      <c r="P393" s="313">
        <v>107</v>
      </c>
      <c r="Q393" s="315"/>
      <c r="T393" s="254"/>
      <c r="U393" s="254"/>
      <c r="V393" s="254"/>
      <c r="W393" s="254"/>
      <c r="X393" s="254"/>
      <c r="Y393" s="254"/>
      <c r="Z393" s="222">
        <f t="shared" si="101"/>
        <v>1692</v>
      </c>
    </row>
    <row r="394" spans="1:26" s="255" customFormat="1" ht="15" customHeight="1">
      <c r="A394" s="320" t="s">
        <v>495</v>
      </c>
      <c r="B394" s="307" t="s">
        <v>439</v>
      </c>
      <c r="C394" s="222">
        <v>788</v>
      </c>
      <c r="D394" s="222">
        <f t="shared" si="99"/>
        <v>65.666666666666671</v>
      </c>
      <c r="E394" s="221"/>
      <c r="F394" s="222">
        <f t="shared" si="100"/>
        <v>-4</v>
      </c>
      <c r="G394" s="222"/>
      <c r="H394" s="259"/>
      <c r="I394" s="221"/>
      <c r="J394" s="221">
        <v>-4</v>
      </c>
      <c r="K394" s="311"/>
      <c r="L394" s="222"/>
      <c r="M394" s="222">
        <f t="shared" si="98"/>
        <v>784</v>
      </c>
      <c r="N394" s="259"/>
      <c r="O394" s="312"/>
      <c r="P394" s="313">
        <v>151</v>
      </c>
      <c r="Q394" s="315"/>
      <c r="T394" s="254"/>
      <c r="U394" s="254"/>
      <c r="V394" s="254"/>
      <c r="W394" s="254"/>
      <c r="X394" s="254"/>
      <c r="Y394" s="254"/>
      <c r="Z394" s="222">
        <f t="shared" si="101"/>
        <v>784</v>
      </c>
    </row>
    <row r="395" spans="1:26" s="255" customFormat="1" ht="15" customHeight="1">
      <c r="A395" s="320" t="s">
        <v>495</v>
      </c>
      <c r="B395" s="307" t="s">
        <v>483</v>
      </c>
      <c r="C395" s="222">
        <v>50</v>
      </c>
      <c r="D395" s="222">
        <f t="shared" si="99"/>
        <v>4.166666666666667</v>
      </c>
      <c r="E395" s="221"/>
      <c r="F395" s="222">
        <f t="shared" si="100"/>
        <v>0</v>
      </c>
      <c r="G395" s="222"/>
      <c r="H395" s="259"/>
      <c r="I395" s="221"/>
      <c r="J395" s="221">
        <v>0</v>
      </c>
      <c r="K395" s="311"/>
      <c r="L395" s="222"/>
      <c r="M395" s="222">
        <f t="shared" si="98"/>
        <v>50</v>
      </c>
      <c r="N395" s="259"/>
      <c r="O395" s="312"/>
      <c r="P395" s="313">
        <v>1</v>
      </c>
      <c r="Q395" s="315"/>
      <c r="T395" s="254"/>
      <c r="U395" s="254"/>
      <c r="V395" s="254"/>
      <c r="W395" s="254"/>
      <c r="X395" s="254"/>
      <c r="Y395" s="254"/>
      <c r="Z395" s="222">
        <f t="shared" si="101"/>
        <v>50</v>
      </c>
    </row>
    <row r="396" spans="1:26" s="255" customFormat="1" ht="15" customHeight="1">
      <c r="A396" s="320" t="s">
        <v>495</v>
      </c>
      <c r="B396" s="307" t="s">
        <v>496</v>
      </c>
      <c r="C396" s="222">
        <v>340</v>
      </c>
      <c r="D396" s="222">
        <f t="shared" si="99"/>
        <v>28.333333333333332</v>
      </c>
      <c r="E396" s="221"/>
      <c r="F396" s="222">
        <f t="shared" si="100"/>
        <v>-2</v>
      </c>
      <c r="G396" s="222"/>
      <c r="H396" s="259"/>
      <c r="I396" s="221"/>
      <c r="J396" s="221">
        <v>-2</v>
      </c>
      <c r="K396" s="311"/>
      <c r="L396" s="222"/>
      <c r="M396" s="222">
        <f t="shared" si="98"/>
        <v>338</v>
      </c>
      <c r="N396" s="259"/>
      <c r="O396" s="312"/>
      <c r="P396" s="313">
        <v>99</v>
      </c>
      <c r="Q396" s="315"/>
      <c r="T396" s="254"/>
      <c r="U396" s="254"/>
      <c r="V396" s="254"/>
      <c r="W396" s="254"/>
      <c r="X396" s="254"/>
      <c r="Y396" s="254"/>
      <c r="Z396" s="222">
        <f t="shared" si="101"/>
        <v>338</v>
      </c>
    </row>
    <row r="397" spans="1:26" s="255" customFormat="1" ht="15" customHeight="1">
      <c r="A397" s="320" t="s">
        <v>495</v>
      </c>
      <c r="B397" s="307" t="s">
        <v>492</v>
      </c>
      <c r="C397" s="222">
        <v>350</v>
      </c>
      <c r="D397" s="222">
        <f t="shared" si="99"/>
        <v>29.166666666666668</v>
      </c>
      <c r="E397" s="221"/>
      <c r="F397" s="222">
        <f t="shared" si="100"/>
        <v>-2</v>
      </c>
      <c r="G397" s="222"/>
      <c r="H397" s="259"/>
      <c r="I397" s="221"/>
      <c r="J397" s="221">
        <v>-2</v>
      </c>
      <c r="K397" s="311"/>
      <c r="L397" s="222"/>
      <c r="M397" s="222">
        <f t="shared" si="98"/>
        <v>348</v>
      </c>
      <c r="N397" s="259"/>
      <c r="O397" s="312"/>
      <c r="P397" s="313">
        <v>129</v>
      </c>
      <c r="Q397" s="315"/>
      <c r="T397" s="254"/>
      <c r="U397" s="254"/>
      <c r="V397" s="254"/>
      <c r="W397" s="254"/>
      <c r="X397" s="254"/>
      <c r="Y397" s="254"/>
      <c r="Z397" s="222">
        <f t="shared" si="101"/>
        <v>348</v>
      </c>
    </row>
    <row r="398" spans="1:26" s="255" customFormat="1" ht="15" customHeight="1">
      <c r="A398" s="320" t="s">
        <v>495</v>
      </c>
      <c r="B398" s="307" t="s">
        <v>13</v>
      </c>
      <c r="C398" s="222">
        <v>1000</v>
      </c>
      <c r="D398" s="222">
        <f t="shared" si="99"/>
        <v>83.333333333333329</v>
      </c>
      <c r="E398" s="221"/>
      <c r="F398" s="222">
        <f t="shared" si="100"/>
        <v>0</v>
      </c>
      <c r="G398" s="222"/>
      <c r="H398" s="259"/>
      <c r="I398" s="221"/>
      <c r="J398" s="221">
        <v>0</v>
      </c>
      <c r="K398" s="311"/>
      <c r="L398" s="222"/>
      <c r="M398" s="222">
        <f t="shared" si="98"/>
        <v>1000</v>
      </c>
      <c r="N398" s="259"/>
      <c r="O398" s="312"/>
      <c r="P398" s="313"/>
      <c r="Q398" s="315"/>
      <c r="T398" s="254"/>
      <c r="U398" s="254"/>
      <c r="V398" s="254"/>
      <c r="W398" s="254"/>
      <c r="X398" s="254"/>
      <c r="Y398" s="254"/>
      <c r="Z398" s="222">
        <f t="shared" si="101"/>
        <v>1000</v>
      </c>
    </row>
    <row r="399" spans="1:26" s="255" customFormat="1" ht="15" customHeight="1">
      <c r="A399" s="320" t="s">
        <v>495</v>
      </c>
      <c r="B399" s="307" t="s">
        <v>9</v>
      </c>
      <c r="C399" s="222">
        <v>1237</v>
      </c>
      <c r="D399" s="222">
        <f t="shared" si="99"/>
        <v>103.08333333333333</v>
      </c>
      <c r="E399" s="221"/>
      <c r="F399" s="222">
        <f t="shared" si="100"/>
        <v>-6</v>
      </c>
      <c r="G399" s="222"/>
      <c r="H399" s="259"/>
      <c r="I399" s="221"/>
      <c r="J399" s="221">
        <v>-6</v>
      </c>
      <c r="K399" s="311"/>
      <c r="L399" s="222"/>
      <c r="M399" s="222">
        <f t="shared" si="98"/>
        <v>1231</v>
      </c>
      <c r="N399" s="259"/>
      <c r="O399" s="312"/>
      <c r="P399" s="313">
        <v>166</v>
      </c>
      <c r="Q399" s="315"/>
      <c r="T399" s="254"/>
      <c r="U399" s="254"/>
      <c r="V399" s="254"/>
      <c r="W399" s="254"/>
      <c r="X399" s="254"/>
      <c r="Y399" s="254"/>
      <c r="Z399" s="222">
        <f t="shared" si="101"/>
        <v>1231</v>
      </c>
    </row>
    <row r="400" spans="1:26" s="255" customFormat="1" ht="15" customHeight="1">
      <c r="A400" s="320" t="s">
        <v>495</v>
      </c>
      <c r="B400" s="307" t="s">
        <v>35</v>
      </c>
      <c r="C400" s="222">
        <v>700</v>
      </c>
      <c r="D400" s="222">
        <f t="shared" si="99"/>
        <v>58.333333333333336</v>
      </c>
      <c r="E400" s="221"/>
      <c r="F400" s="222">
        <f t="shared" si="100"/>
        <v>-3</v>
      </c>
      <c r="G400" s="222"/>
      <c r="H400" s="259"/>
      <c r="I400" s="221"/>
      <c r="J400" s="221">
        <v>-3</v>
      </c>
      <c r="K400" s="311"/>
      <c r="L400" s="222"/>
      <c r="M400" s="222">
        <f t="shared" si="98"/>
        <v>697</v>
      </c>
      <c r="N400" s="259"/>
      <c r="O400" s="312"/>
      <c r="P400" s="313">
        <v>27</v>
      </c>
      <c r="Q400" s="328"/>
      <c r="T400" s="254"/>
      <c r="U400" s="254"/>
      <c r="V400" s="254"/>
      <c r="W400" s="254"/>
      <c r="X400" s="254"/>
      <c r="Y400" s="254"/>
      <c r="Z400" s="222">
        <f t="shared" si="101"/>
        <v>697</v>
      </c>
    </row>
    <row r="401" spans="1:26" s="293" customFormat="1" ht="14.25" customHeight="1">
      <c r="A401" s="343" t="s">
        <v>497</v>
      </c>
      <c r="B401" s="322" t="s">
        <v>560</v>
      </c>
      <c r="C401" s="292">
        <f>SUM(C402:C418)</f>
        <v>16340</v>
      </c>
      <c r="D401" s="292">
        <f>SUM(D402:D418)</f>
        <v>1361.6666666666665</v>
      </c>
      <c r="E401" s="300">
        <f>SUM(E402:E418)</f>
        <v>0</v>
      </c>
      <c r="F401" s="292">
        <f>F402+F403+F404+F406+F407+F408+F409+F410+F411+F412+F413+F414+F415+F416+F417+F418</f>
        <v>-300</v>
      </c>
      <c r="G401" s="292"/>
      <c r="H401" s="292">
        <f t="shared" ref="H401:J401" si="102">H402+H403+H404+H406+H407+H408+H409+H410+H411+H412+H413+H414+H415+H416+H417+H418</f>
        <v>0</v>
      </c>
      <c r="I401" s="300">
        <f t="shared" si="102"/>
        <v>0</v>
      </c>
      <c r="J401" s="292">
        <f t="shared" si="102"/>
        <v>-300</v>
      </c>
      <c r="K401" s="300"/>
      <c r="L401" s="300" t="e">
        <f>C401*Q401/12*-1</f>
        <v>#REF!</v>
      </c>
      <c r="M401" s="300">
        <f>SUM(M402:M418)</f>
        <v>16040</v>
      </c>
      <c r="N401" s="301"/>
      <c r="O401" s="302">
        <v>16184</v>
      </c>
      <c r="P401" s="302" t="e">
        <f>#REF!+P402+P403+P404+P405+P406+P407+P409+P410+P411+P412+P413+P414+P415+P416+P417+P418+P408</f>
        <v>#REF!</v>
      </c>
      <c r="Q401" s="303" t="e">
        <f>P401/O401</f>
        <v>#REF!</v>
      </c>
      <c r="R401" s="304"/>
      <c r="S401" s="304"/>
      <c r="T401" s="305"/>
      <c r="U401" s="305"/>
      <c r="V401" s="305"/>
      <c r="W401" s="305"/>
      <c r="X401" s="305"/>
      <c r="Y401" s="305"/>
      <c r="Z401" s="292">
        <f t="shared" si="101"/>
        <v>16040</v>
      </c>
    </row>
    <row r="402" spans="1:26" s="255" customFormat="1" ht="15" customHeight="1">
      <c r="A402" s="344" t="s">
        <v>561</v>
      </c>
      <c r="B402" s="324" t="s">
        <v>109</v>
      </c>
      <c r="C402" s="222">
        <v>290</v>
      </c>
      <c r="D402" s="222">
        <f>C402/12</f>
        <v>24.166666666666668</v>
      </c>
      <c r="E402" s="221"/>
      <c r="F402" s="222">
        <f>H402+J402</f>
        <v>-5</v>
      </c>
      <c r="G402" s="222"/>
      <c r="H402" s="259"/>
      <c r="I402" s="221"/>
      <c r="J402" s="221">
        <v>-5</v>
      </c>
      <c r="K402" s="311"/>
      <c r="L402" s="222"/>
      <c r="M402" s="222">
        <f t="shared" ref="M402:M418" si="103">C402+F402</f>
        <v>285</v>
      </c>
      <c r="N402" s="259"/>
      <c r="O402" s="312"/>
      <c r="P402" s="313">
        <v>16</v>
      </c>
      <c r="Q402" s="315"/>
      <c r="T402" s="254"/>
      <c r="U402" s="254"/>
      <c r="V402" s="254"/>
      <c r="W402" s="254"/>
      <c r="X402" s="254"/>
      <c r="Y402" s="254"/>
      <c r="Z402" s="222">
        <f t="shared" si="101"/>
        <v>285</v>
      </c>
    </row>
    <row r="403" spans="1:26" s="255" customFormat="1" ht="15" customHeight="1">
      <c r="A403" s="320" t="s">
        <v>497</v>
      </c>
      <c r="B403" s="307" t="s">
        <v>456</v>
      </c>
      <c r="C403" s="222">
        <v>779</v>
      </c>
      <c r="D403" s="222">
        <f t="shared" ref="D403:D418" si="104">C403/12</f>
        <v>64.916666666666671</v>
      </c>
      <c r="E403" s="221"/>
      <c r="F403" s="222">
        <f t="shared" ref="F403:F418" si="105">H403+J403</f>
        <v>-14</v>
      </c>
      <c r="G403" s="222"/>
      <c r="H403" s="259"/>
      <c r="I403" s="221"/>
      <c r="J403" s="221">
        <v>-14</v>
      </c>
      <c r="K403" s="311"/>
      <c r="L403" s="222"/>
      <c r="M403" s="222">
        <f t="shared" si="103"/>
        <v>765</v>
      </c>
      <c r="N403" s="259"/>
      <c r="O403" s="312"/>
      <c r="P403" s="313">
        <v>111</v>
      </c>
      <c r="Q403" s="315"/>
      <c r="T403" s="254"/>
      <c r="U403" s="254"/>
      <c r="V403" s="254"/>
      <c r="W403" s="254"/>
      <c r="X403" s="254"/>
      <c r="Y403" s="254"/>
      <c r="Z403" s="222">
        <f t="shared" si="101"/>
        <v>765</v>
      </c>
    </row>
    <row r="404" spans="1:26" s="255" customFormat="1" ht="15" customHeight="1">
      <c r="A404" s="320" t="s">
        <v>497</v>
      </c>
      <c r="B404" s="324" t="s">
        <v>457</v>
      </c>
      <c r="C404" s="222">
        <v>284</v>
      </c>
      <c r="D404" s="222">
        <f t="shared" si="104"/>
        <v>23.666666666666668</v>
      </c>
      <c r="E404" s="221"/>
      <c r="F404" s="222">
        <f t="shared" si="105"/>
        <v>-5</v>
      </c>
      <c r="G404" s="222"/>
      <c r="H404" s="259"/>
      <c r="I404" s="221"/>
      <c r="J404" s="221">
        <v>-5</v>
      </c>
      <c r="K404" s="311"/>
      <c r="L404" s="222"/>
      <c r="M404" s="222">
        <f t="shared" si="103"/>
        <v>279</v>
      </c>
      <c r="N404" s="259"/>
      <c r="O404" s="312"/>
      <c r="P404" s="313">
        <v>26</v>
      </c>
      <c r="Q404" s="315"/>
      <c r="T404" s="254"/>
      <c r="U404" s="254"/>
      <c r="V404" s="254"/>
      <c r="W404" s="254"/>
      <c r="X404" s="254"/>
      <c r="Y404" s="254"/>
      <c r="Z404" s="222">
        <f t="shared" si="101"/>
        <v>279</v>
      </c>
    </row>
    <row r="405" spans="1:26" s="255" customFormat="1" ht="15" customHeight="1">
      <c r="A405" s="320" t="s">
        <v>497</v>
      </c>
      <c r="B405" s="324" t="s">
        <v>443</v>
      </c>
      <c r="C405" s="222"/>
      <c r="D405" s="222">
        <f t="shared" si="104"/>
        <v>0</v>
      </c>
      <c r="E405" s="221"/>
      <c r="F405" s="222">
        <f t="shared" si="105"/>
        <v>0</v>
      </c>
      <c r="G405" s="222"/>
      <c r="H405" s="259"/>
      <c r="I405" s="221"/>
      <c r="J405" s="221">
        <v>0</v>
      </c>
      <c r="K405" s="311"/>
      <c r="L405" s="222"/>
      <c r="M405" s="222">
        <f t="shared" si="103"/>
        <v>0</v>
      </c>
      <c r="N405" s="259"/>
      <c r="O405" s="312"/>
      <c r="P405" s="313">
        <v>2</v>
      </c>
      <c r="Q405" s="315"/>
      <c r="T405" s="254"/>
      <c r="U405" s="254"/>
      <c r="V405" s="254"/>
      <c r="W405" s="254"/>
      <c r="X405" s="254"/>
      <c r="Y405" s="254"/>
      <c r="Z405" s="222">
        <f t="shared" si="101"/>
        <v>0</v>
      </c>
    </row>
    <row r="406" spans="1:26" s="255" customFormat="1" ht="15" customHeight="1">
      <c r="A406" s="320" t="s">
        <v>497</v>
      </c>
      <c r="B406" s="324" t="s">
        <v>449</v>
      </c>
      <c r="C406" s="222">
        <v>2113</v>
      </c>
      <c r="D406" s="222">
        <f t="shared" si="104"/>
        <v>176.08333333333334</v>
      </c>
      <c r="E406" s="221"/>
      <c r="F406" s="222">
        <f t="shared" si="105"/>
        <v>-39</v>
      </c>
      <c r="G406" s="222"/>
      <c r="H406" s="259"/>
      <c r="I406" s="221"/>
      <c r="J406" s="221">
        <v>-39</v>
      </c>
      <c r="K406" s="311"/>
      <c r="L406" s="222"/>
      <c r="M406" s="222">
        <f t="shared" si="103"/>
        <v>2074</v>
      </c>
      <c r="N406" s="259"/>
      <c r="O406" s="312"/>
      <c r="P406" s="313">
        <v>222</v>
      </c>
      <c r="Q406" s="315"/>
      <c r="T406" s="254"/>
      <c r="U406" s="254"/>
      <c r="V406" s="254"/>
      <c r="W406" s="254"/>
      <c r="X406" s="254"/>
      <c r="Y406" s="254"/>
      <c r="Z406" s="222">
        <f t="shared" si="101"/>
        <v>2074</v>
      </c>
    </row>
    <row r="407" spans="1:26" s="255" customFormat="1" ht="15" customHeight="1">
      <c r="A407" s="320" t="s">
        <v>497</v>
      </c>
      <c r="B407" s="324" t="s">
        <v>444</v>
      </c>
      <c r="C407" s="222">
        <v>1421</v>
      </c>
      <c r="D407" s="222">
        <f t="shared" si="104"/>
        <v>118.41666666666667</v>
      </c>
      <c r="E407" s="221"/>
      <c r="F407" s="222">
        <f t="shared" si="105"/>
        <v>-26</v>
      </c>
      <c r="G407" s="222"/>
      <c r="H407" s="259"/>
      <c r="I407" s="221"/>
      <c r="J407" s="221">
        <v>-26</v>
      </c>
      <c r="K407" s="311"/>
      <c r="L407" s="222"/>
      <c r="M407" s="222">
        <f t="shared" si="103"/>
        <v>1395</v>
      </c>
      <c r="N407" s="259"/>
      <c r="O407" s="312"/>
      <c r="P407" s="313">
        <v>518</v>
      </c>
      <c r="Q407" s="315"/>
      <c r="T407" s="254"/>
      <c r="U407" s="254"/>
      <c r="V407" s="254"/>
      <c r="W407" s="254"/>
      <c r="X407" s="254"/>
      <c r="Y407" s="254"/>
      <c r="Z407" s="222">
        <f t="shared" si="101"/>
        <v>1395</v>
      </c>
    </row>
    <row r="408" spans="1:26" s="255" customFormat="1" ht="15" customHeight="1">
      <c r="A408" s="320" t="s">
        <v>497</v>
      </c>
      <c r="B408" s="331" t="s">
        <v>210</v>
      </c>
      <c r="C408" s="222">
        <v>540</v>
      </c>
      <c r="D408" s="222">
        <f t="shared" si="104"/>
        <v>45</v>
      </c>
      <c r="E408" s="221"/>
      <c r="F408" s="222">
        <f t="shared" si="105"/>
        <v>-10</v>
      </c>
      <c r="G408" s="222"/>
      <c r="H408" s="259"/>
      <c r="I408" s="221"/>
      <c r="J408" s="221">
        <v>-10</v>
      </c>
      <c r="K408" s="311"/>
      <c r="L408" s="222"/>
      <c r="M408" s="222">
        <f t="shared" si="103"/>
        <v>530</v>
      </c>
      <c r="N408" s="259"/>
      <c r="O408" s="312"/>
      <c r="P408" s="313">
        <v>73</v>
      </c>
      <c r="Q408" s="315"/>
      <c r="T408" s="254"/>
      <c r="U408" s="254"/>
      <c r="V408" s="254"/>
      <c r="W408" s="254"/>
      <c r="X408" s="254"/>
      <c r="Y408" s="254"/>
      <c r="Z408" s="222">
        <f t="shared" si="101"/>
        <v>530</v>
      </c>
    </row>
    <row r="409" spans="1:26" s="255" customFormat="1" ht="15" customHeight="1">
      <c r="A409" s="320" t="s">
        <v>497</v>
      </c>
      <c r="B409" s="307" t="s">
        <v>465</v>
      </c>
      <c r="C409" s="222">
        <v>246</v>
      </c>
      <c r="D409" s="222">
        <f t="shared" si="104"/>
        <v>20.5</v>
      </c>
      <c r="E409" s="221"/>
      <c r="F409" s="222">
        <f t="shared" si="105"/>
        <v>-5</v>
      </c>
      <c r="G409" s="222"/>
      <c r="H409" s="259"/>
      <c r="I409" s="221"/>
      <c r="J409" s="221">
        <v>-5</v>
      </c>
      <c r="K409" s="311"/>
      <c r="L409" s="222"/>
      <c r="M409" s="222">
        <f t="shared" si="103"/>
        <v>241</v>
      </c>
      <c r="N409" s="259"/>
      <c r="O409" s="312"/>
      <c r="P409" s="313">
        <v>8</v>
      </c>
      <c r="Q409" s="315"/>
      <c r="T409" s="254"/>
      <c r="U409" s="254"/>
      <c r="V409" s="254"/>
      <c r="W409" s="254"/>
      <c r="X409" s="254"/>
      <c r="Y409" s="254"/>
      <c r="Z409" s="222">
        <f t="shared" si="101"/>
        <v>241</v>
      </c>
    </row>
    <row r="410" spans="1:26" s="255" customFormat="1" ht="15" customHeight="1">
      <c r="A410" s="320" t="s">
        <v>497</v>
      </c>
      <c r="B410" s="331" t="s">
        <v>38</v>
      </c>
      <c r="C410" s="222">
        <v>276</v>
      </c>
      <c r="D410" s="222">
        <f t="shared" si="104"/>
        <v>23</v>
      </c>
      <c r="E410" s="221"/>
      <c r="F410" s="222">
        <f t="shared" si="105"/>
        <v>-5</v>
      </c>
      <c r="G410" s="222"/>
      <c r="H410" s="259"/>
      <c r="I410" s="221"/>
      <c r="J410" s="221">
        <v>-5</v>
      </c>
      <c r="K410" s="311"/>
      <c r="L410" s="222"/>
      <c r="M410" s="222">
        <f t="shared" si="103"/>
        <v>271</v>
      </c>
      <c r="N410" s="259"/>
      <c r="O410" s="312"/>
      <c r="P410" s="313">
        <v>88</v>
      </c>
      <c r="Q410" s="315"/>
      <c r="T410" s="254"/>
      <c r="U410" s="254"/>
      <c r="V410" s="254"/>
      <c r="W410" s="254"/>
      <c r="X410" s="254"/>
      <c r="Y410" s="254"/>
      <c r="Z410" s="222">
        <f t="shared" si="101"/>
        <v>271</v>
      </c>
    </row>
    <row r="411" spans="1:26" s="255" customFormat="1" ht="15" customHeight="1">
      <c r="A411" s="320" t="s">
        <v>497</v>
      </c>
      <c r="B411" s="331" t="s">
        <v>42</v>
      </c>
      <c r="C411" s="222">
        <v>150</v>
      </c>
      <c r="D411" s="222">
        <f t="shared" si="104"/>
        <v>12.5</v>
      </c>
      <c r="E411" s="221"/>
      <c r="F411" s="222">
        <f t="shared" si="105"/>
        <v>-3</v>
      </c>
      <c r="G411" s="222"/>
      <c r="H411" s="259"/>
      <c r="I411" s="221"/>
      <c r="J411" s="221">
        <v>-3</v>
      </c>
      <c r="K411" s="311"/>
      <c r="L411" s="222"/>
      <c r="M411" s="222">
        <f t="shared" si="103"/>
        <v>147</v>
      </c>
      <c r="N411" s="259"/>
      <c r="O411" s="312"/>
      <c r="P411" s="313">
        <v>20</v>
      </c>
      <c r="Q411" s="315"/>
      <c r="T411" s="254"/>
      <c r="U411" s="254"/>
      <c r="V411" s="254"/>
      <c r="W411" s="254"/>
      <c r="X411" s="254"/>
      <c r="Y411" s="254"/>
      <c r="Z411" s="222">
        <f t="shared" si="101"/>
        <v>147</v>
      </c>
    </row>
    <row r="412" spans="1:26" s="255" customFormat="1" ht="15" customHeight="1">
      <c r="A412" s="320" t="s">
        <v>497</v>
      </c>
      <c r="B412" s="324" t="s">
        <v>59</v>
      </c>
      <c r="C412" s="222">
        <v>388</v>
      </c>
      <c r="D412" s="222">
        <f t="shared" si="104"/>
        <v>32.333333333333336</v>
      </c>
      <c r="E412" s="221"/>
      <c r="F412" s="222">
        <f t="shared" si="105"/>
        <v>-7</v>
      </c>
      <c r="G412" s="222"/>
      <c r="H412" s="259"/>
      <c r="I412" s="221"/>
      <c r="J412" s="221">
        <v>-7</v>
      </c>
      <c r="K412" s="311"/>
      <c r="L412" s="222"/>
      <c r="M412" s="222">
        <f t="shared" si="103"/>
        <v>381</v>
      </c>
      <c r="N412" s="259"/>
      <c r="O412" s="312"/>
      <c r="P412" s="313">
        <v>3</v>
      </c>
      <c r="Q412" s="315"/>
      <c r="T412" s="254"/>
      <c r="U412" s="254"/>
      <c r="V412" s="254"/>
      <c r="W412" s="254"/>
      <c r="X412" s="254"/>
      <c r="Y412" s="254"/>
      <c r="Z412" s="222">
        <f t="shared" si="101"/>
        <v>381</v>
      </c>
    </row>
    <row r="413" spans="1:26" s="255" customFormat="1" ht="15" customHeight="1">
      <c r="A413" s="318" t="s">
        <v>497</v>
      </c>
      <c r="B413" s="307" t="s">
        <v>123</v>
      </c>
      <c r="C413" s="222">
        <v>2620</v>
      </c>
      <c r="D413" s="222">
        <f t="shared" si="104"/>
        <v>218.33333333333334</v>
      </c>
      <c r="E413" s="221"/>
      <c r="F413" s="222">
        <f t="shared" si="105"/>
        <v>-48</v>
      </c>
      <c r="G413" s="222"/>
      <c r="H413" s="259"/>
      <c r="I413" s="221"/>
      <c r="J413" s="221">
        <v>-48</v>
      </c>
      <c r="K413" s="311"/>
      <c r="L413" s="222"/>
      <c r="M413" s="222">
        <f t="shared" si="103"/>
        <v>2572</v>
      </c>
      <c r="N413" s="259"/>
      <c r="O413" s="312"/>
      <c r="P413" s="313">
        <v>428</v>
      </c>
      <c r="Q413" s="315"/>
      <c r="T413" s="254"/>
      <c r="U413" s="254"/>
      <c r="V413" s="254"/>
      <c r="W413" s="254"/>
      <c r="X413" s="254"/>
      <c r="Y413" s="254"/>
      <c r="Z413" s="222">
        <f t="shared" si="101"/>
        <v>2572</v>
      </c>
    </row>
    <row r="414" spans="1:26" s="255" customFormat="1" ht="15" customHeight="1">
      <c r="A414" s="320" t="s">
        <v>497</v>
      </c>
      <c r="B414" s="324" t="s">
        <v>348</v>
      </c>
      <c r="C414" s="222">
        <v>846</v>
      </c>
      <c r="D414" s="222">
        <f t="shared" si="104"/>
        <v>70.5</v>
      </c>
      <c r="E414" s="221"/>
      <c r="F414" s="222">
        <f t="shared" si="105"/>
        <v>-16</v>
      </c>
      <c r="G414" s="222"/>
      <c r="H414" s="259"/>
      <c r="I414" s="221"/>
      <c r="J414" s="221">
        <v>-16</v>
      </c>
      <c r="K414" s="311"/>
      <c r="L414" s="222"/>
      <c r="M414" s="222">
        <f t="shared" si="103"/>
        <v>830</v>
      </c>
      <c r="N414" s="259"/>
      <c r="O414" s="312"/>
      <c r="P414" s="313">
        <v>143</v>
      </c>
      <c r="Q414" s="315"/>
      <c r="T414" s="254"/>
      <c r="U414" s="254"/>
      <c r="V414" s="254"/>
      <c r="W414" s="254"/>
      <c r="X414" s="254"/>
      <c r="Y414" s="254"/>
      <c r="Z414" s="222">
        <f t="shared" si="101"/>
        <v>830</v>
      </c>
    </row>
    <row r="415" spans="1:26" s="255" customFormat="1" ht="15" customHeight="1">
      <c r="A415" s="320" t="s">
        <v>497</v>
      </c>
      <c r="B415" s="324" t="s">
        <v>64</v>
      </c>
      <c r="C415" s="222">
        <v>835</v>
      </c>
      <c r="D415" s="222">
        <f t="shared" si="104"/>
        <v>69.583333333333329</v>
      </c>
      <c r="E415" s="221"/>
      <c r="F415" s="222">
        <f t="shared" si="105"/>
        <v>-15</v>
      </c>
      <c r="G415" s="222"/>
      <c r="H415" s="259"/>
      <c r="I415" s="221"/>
      <c r="J415" s="221">
        <v>-15</v>
      </c>
      <c r="K415" s="311"/>
      <c r="L415" s="222"/>
      <c r="M415" s="222">
        <f t="shared" si="103"/>
        <v>820</v>
      </c>
      <c r="N415" s="259"/>
      <c r="O415" s="312"/>
      <c r="P415" s="313">
        <v>345</v>
      </c>
      <c r="Q415" s="315"/>
      <c r="T415" s="254"/>
      <c r="U415" s="254"/>
      <c r="V415" s="254"/>
      <c r="W415" s="254"/>
      <c r="X415" s="254"/>
      <c r="Y415" s="254"/>
      <c r="Z415" s="222">
        <f t="shared" si="101"/>
        <v>820</v>
      </c>
    </row>
    <row r="416" spans="1:26" s="255" customFormat="1" ht="15" customHeight="1">
      <c r="A416" s="320" t="s">
        <v>497</v>
      </c>
      <c r="B416" s="324" t="s">
        <v>66</v>
      </c>
      <c r="C416" s="222">
        <v>2709</v>
      </c>
      <c r="D416" s="222">
        <f t="shared" si="104"/>
        <v>225.75</v>
      </c>
      <c r="E416" s="221"/>
      <c r="F416" s="222">
        <f t="shared" si="105"/>
        <v>-50</v>
      </c>
      <c r="G416" s="222"/>
      <c r="H416" s="259"/>
      <c r="I416" s="221"/>
      <c r="J416" s="221">
        <v>-50</v>
      </c>
      <c r="K416" s="311"/>
      <c r="L416" s="222"/>
      <c r="M416" s="222">
        <f t="shared" si="103"/>
        <v>2659</v>
      </c>
      <c r="N416" s="259"/>
      <c r="O416" s="312"/>
      <c r="P416" s="313">
        <v>372</v>
      </c>
      <c r="Q416" s="315"/>
      <c r="T416" s="254"/>
      <c r="U416" s="254"/>
      <c r="V416" s="254"/>
      <c r="W416" s="254"/>
      <c r="X416" s="254"/>
      <c r="Y416" s="254"/>
      <c r="Z416" s="222">
        <f t="shared" si="101"/>
        <v>2659</v>
      </c>
    </row>
    <row r="417" spans="1:26" s="255" customFormat="1" ht="15" customHeight="1">
      <c r="A417" s="320" t="s">
        <v>497</v>
      </c>
      <c r="B417" s="324" t="s">
        <v>439</v>
      </c>
      <c r="C417" s="222">
        <v>715</v>
      </c>
      <c r="D417" s="222">
        <f t="shared" si="104"/>
        <v>59.583333333333336</v>
      </c>
      <c r="E417" s="221"/>
      <c r="F417" s="222">
        <f t="shared" si="105"/>
        <v>-13</v>
      </c>
      <c r="G417" s="222"/>
      <c r="H417" s="259"/>
      <c r="I417" s="221"/>
      <c r="J417" s="221">
        <v>-13</v>
      </c>
      <c r="K417" s="311"/>
      <c r="L417" s="222"/>
      <c r="M417" s="222">
        <f t="shared" si="103"/>
        <v>702</v>
      </c>
      <c r="N417" s="259"/>
      <c r="O417" s="312"/>
      <c r="P417" s="313">
        <v>346</v>
      </c>
      <c r="Q417" s="315"/>
      <c r="T417" s="254"/>
      <c r="U417" s="254"/>
      <c r="V417" s="254"/>
      <c r="W417" s="254"/>
      <c r="X417" s="254"/>
      <c r="Y417" s="254"/>
      <c r="Z417" s="222">
        <f t="shared" si="101"/>
        <v>702</v>
      </c>
    </row>
    <row r="418" spans="1:26" s="255" customFormat="1" ht="15" customHeight="1">
      <c r="A418" s="320" t="s">
        <v>497</v>
      </c>
      <c r="B418" s="324" t="s">
        <v>9</v>
      </c>
      <c r="C418" s="222">
        <v>2128</v>
      </c>
      <c r="D418" s="222">
        <f t="shared" si="104"/>
        <v>177.33333333333334</v>
      </c>
      <c r="E418" s="221"/>
      <c r="F418" s="222">
        <f t="shared" si="105"/>
        <v>-39</v>
      </c>
      <c r="G418" s="222"/>
      <c r="H418" s="259"/>
      <c r="I418" s="221"/>
      <c r="J418" s="221">
        <v>-39</v>
      </c>
      <c r="K418" s="311"/>
      <c r="L418" s="222"/>
      <c r="M418" s="222">
        <f t="shared" si="103"/>
        <v>2089</v>
      </c>
      <c r="N418" s="259"/>
      <c r="O418" s="312"/>
      <c r="P418" s="313">
        <v>874</v>
      </c>
      <c r="Q418" s="328"/>
      <c r="T418" s="254"/>
      <c r="U418" s="254"/>
      <c r="V418" s="254"/>
      <c r="W418" s="254"/>
      <c r="X418" s="254"/>
      <c r="Y418" s="254"/>
      <c r="Z418" s="222">
        <f t="shared" si="101"/>
        <v>2089</v>
      </c>
    </row>
    <row r="419" spans="1:26" s="293" customFormat="1" ht="14.25" customHeight="1">
      <c r="A419" s="337" t="s">
        <v>498</v>
      </c>
      <c r="B419" s="322" t="s">
        <v>562</v>
      </c>
      <c r="C419" s="292">
        <f>SUM(C420:C469)</f>
        <v>46634</v>
      </c>
      <c r="D419" s="292">
        <f>SUM(D420:D469)</f>
        <v>3886.1666666666661</v>
      </c>
      <c r="E419" s="300">
        <f>SUM(E420:E469)</f>
        <v>0</v>
      </c>
      <c r="F419" s="292">
        <f>SUM(F420:F469)</f>
        <v>-497</v>
      </c>
      <c r="G419" s="292"/>
      <c r="H419" s="292">
        <f>SUM(H420:H469)</f>
        <v>0</v>
      </c>
      <c r="I419" s="300">
        <f>SUM(I420:I469)</f>
        <v>0</v>
      </c>
      <c r="J419" s="292">
        <f>SUM(J420:J469)</f>
        <v>-497</v>
      </c>
      <c r="K419" s="300"/>
      <c r="L419" s="300">
        <f>C419*Q419/12*-1</f>
        <v>-480.03063237674451</v>
      </c>
      <c r="M419" s="300">
        <f>SUM(M420:M469)</f>
        <v>46137</v>
      </c>
      <c r="N419" s="301"/>
      <c r="O419" s="302">
        <v>47983</v>
      </c>
      <c r="P419" s="327">
        <f>SUM(P420:P469)</f>
        <v>5927</v>
      </c>
      <c r="Q419" s="303">
        <f>P419/O419</f>
        <v>0.12352291436550444</v>
      </c>
      <c r="R419" s="304"/>
      <c r="S419" s="304"/>
      <c r="T419" s="305"/>
      <c r="U419" s="305"/>
      <c r="V419" s="305"/>
      <c r="W419" s="305"/>
      <c r="X419" s="305"/>
      <c r="Y419" s="305"/>
      <c r="Z419" s="292">
        <f t="shared" si="101"/>
        <v>46137</v>
      </c>
    </row>
    <row r="420" spans="1:26" s="255" customFormat="1" ht="15" customHeight="1">
      <c r="A420" s="338" t="s">
        <v>498</v>
      </c>
      <c r="B420" s="307" t="s">
        <v>452</v>
      </c>
      <c r="C420" s="222">
        <v>650</v>
      </c>
      <c r="D420" s="222">
        <f>C420/12</f>
        <v>54.166666666666664</v>
      </c>
      <c r="E420" s="221"/>
      <c r="F420" s="222">
        <f>H420+J420</f>
        <v>-7</v>
      </c>
      <c r="G420" s="222"/>
      <c r="H420" s="259"/>
      <c r="I420" s="221"/>
      <c r="J420" s="221">
        <v>-7</v>
      </c>
      <c r="K420" s="311"/>
      <c r="L420" s="222"/>
      <c r="M420" s="222">
        <f t="shared" ref="M420:M469" si="106">C420+F420</f>
        <v>643</v>
      </c>
      <c r="N420" s="259"/>
      <c r="O420" s="312"/>
      <c r="P420" s="313">
        <v>116</v>
      </c>
      <c r="Q420" s="314"/>
      <c r="T420" s="254"/>
      <c r="U420" s="254"/>
      <c r="V420" s="254"/>
      <c r="W420" s="254"/>
      <c r="X420" s="254"/>
      <c r="Y420" s="254"/>
      <c r="Z420" s="222">
        <f t="shared" si="101"/>
        <v>643</v>
      </c>
    </row>
    <row r="421" spans="1:26" s="255" customFormat="1" ht="15" customHeight="1">
      <c r="A421" s="338" t="s">
        <v>498</v>
      </c>
      <c r="B421" s="307" t="s">
        <v>109</v>
      </c>
      <c r="C421" s="222">
        <v>680</v>
      </c>
      <c r="D421" s="222">
        <f t="shared" ref="D421:D469" si="107">C421/12</f>
        <v>56.666666666666664</v>
      </c>
      <c r="E421" s="221"/>
      <c r="F421" s="222">
        <f t="shared" ref="F421:F469" si="108">H421+J421</f>
        <v>-7</v>
      </c>
      <c r="G421" s="222"/>
      <c r="H421" s="259"/>
      <c r="I421" s="221"/>
      <c r="J421" s="221">
        <v>-7</v>
      </c>
      <c r="K421" s="311"/>
      <c r="L421" s="222"/>
      <c r="M421" s="222">
        <f t="shared" si="106"/>
        <v>673</v>
      </c>
      <c r="N421" s="259"/>
      <c r="O421" s="312"/>
      <c r="P421" s="313">
        <v>137</v>
      </c>
      <c r="Q421" s="315"/>
      <c r="T421" s="254"/>
      <c r="U421" s="254"/>
      <c r="V421" s="254"/>
      <c r="W421" s="254"/>
      <c r="X421" s="254"/>
      <c r="Y421" s="254"/>
      <c r="Z421" s="222">
        <f t="shared" si="101"/>
        <v>673</v>
      </c>
    </row>
    <row r="422" spans="1:26" s="255" customFormat="1" ht="15" customHeight="1">
      <c r="A422" s="338" t="s">
        <v>498</v>
      </c>
      <c r="B422" s="307" t="s">
        <v>94</v>
      </c>
      <c r="C422" s="222">
        <v>604</v>
      </c>
      <c r="D422" s="222">
        <f t="shared" si="107"/>
        <v>50.333333333333336</v>
      </c>
      <c r="E422" s="221"/>
      <c r="F422" s="222">
        <f t="shared" si="108"/>
        <v>-6</v>
      </c>
      <c r="G422" s="222"/>
      <c r="H422" s="259"/>
      <c r="I422" s="221"/>
      <c r="J422" s="221">
        <v>-6</v>
      </c>
      <c r="K422" s="311"/>
      <c r="L422" s="222"/>
      <c r="M422" s="222">
        <f t="shared" si="106"/>
        <v>598</v>
      </c>
      <c r="N422" s="259"/>
      <c r="O422" s="312"/>
      <c r="P422" s="313">
        <v>51</v>
      </c>
      <c r="Q422" s="315"/>
      <c r="T422" s="254"/>
      <c r="U422" s="254"/>
      <c r="V422" s="254"/>
      <c r="W422" s="254"/>
      <c r="X422" s="254"/>
      <c r="Y422" s="254"/>
      <c r="Z422" s="222">
        <f t="shared" si="101"/>
        <v>598</v>
      </c>
    </row>
    <row r="423" spans="1:26" s="255" customFormat="1" ht="15" customHeight="1">
      <c r="A423" s="338" t="s">
        <v>498</v>
      </c>
      <c r="B423" s="307" t="s">
        <v>352</v>
      </c>
      <c r="C423" s="222">
        <v>687</v>
      </c>
      <c r="D423" s="222">
        <f t="shared" si="107"/>
        <v>57.25</v>
      </c>
      <c r="E423" s="221"/>
      <c r="F423" s="222">
        <f t="shared" si="108"/>
        <v>-7</v>
      </c>
      <c r="G423" s="222"/>
      <c r="H423" s="259"/>
      <c r="I423" s="221"/>
      <c r="J423" s="221">
        <v>-7</v>
      </c>
      <c r="K423" s="311"/>
      <c r="L423" s="222"/>
      <c r="M423" s="222">
        <f t="shared" si="106"/>
        <v>680</v>
      </c>
      <c r="N423" s="259"/>
      <c r="O423" s="312"/>
      <c r="P423" s="313">
        <v>66</v>
      </c>
      <c r="Q423" s="315"/>
      <c r="T423" s="254"/>
      <c r="U423" s="254"/>
      <c r="V423" s="254"/>
      <c r="W423" s="254"/>
      <c r="X423" s="254"/>
      <c r="Y423" s="254"/>
      <c r="Z423" s="222">
        <f t="shared" si="101"/>
        <v>680</v>
      </c>
    </row>
    <row r="424" spans="1:26" s="255" customFormat="1" ht="15" customHeight="1">
      <c r="A424" s="338" t="s">
        <v>498</v>
      </c>
      <c r="B424" s="307" t="s">
        <v>90</v>
      </c>
      <c r="C424" s="222">
        <v>622</v>
      </c>
      <c r="D424" s="222">
        <f t="shared" si="107"/>
        <v>51.833333333333336</v>
      </c>
      <c r="E424" s="221"/>
      <c r="F424" s="222">
        <f t="shared" si="108"/>
        <v>-7</v>
      </c>
      <c r="G424" s="222"/>
      <c r="H424" s="259"/>
      <c r="I424" s="221"/>
      <c r="J424" s="221">
        <v>-7</v>
      </c>
      <c r="K424" s="311"/>
      <c r="L424" s="222"/>
      <c r="M424" s="222">
        <f t="shared" si="106"/>
        <v>615</v>
      </c>
      <c r="N424" s="259"/>
      <c r="O424" s="312"/>
      <c r="P424" s="313">
        <v>110</v>
      </c>
      <c r="Q424" s="315"/>
      <c r="T424" s="254"/>
      <c r="U424" s="254"/>
      <c r="V424" s="254"/>
      <c r="W424" s="254"/>
      <c r="X424" s="254"/>
      <c r="Y424" s="254"/>
      <c r="Z424" s="222">
        <f t="shared" si="101"/>
        <v>615</v>
      </c>
    </row>
    <row r="425" spans="1:26" s="255" customFormat="1" ht="15" customHeight="1">
      <c r="A425" s="338" t="s">
        <v>498</v>
      </c>
      <c r="B425" s="307" t="s">
        <v>171</v>
      </c>
      <c r="C425" s="222">
        <v>530</v>
      </c>
      <c r="D425" s="222">
        <f t="shared" si="107"/>
        <v>44.166666666666664</v>
      </c>
      <c r="E425" s="221"/>
      <c r="F425" s="222">
        <f t="shared" si="108"/>
        <v>-6</v>
      </c>
      <c r="G425" s="222"/>
      <c r="H425" s="259"/>
      <c r="I425" s="221"/>
      <c r="J425" s="221">
        <v>-6</v>
      </c>
      <c r="K425" s="311"/>
      <c r="L425" s="222"/>
      <c r="M425" s="222">
        <f t="shared" si="106"/>
        <v>524</v>
      </c>
      <c r="N425" s="259"/>
      <c r="O425" s="312"/>
      <c r="P425" s="313">
        <v>116</v>
      </c>
      <c r="Q425" s="315"/>
      <c r="T425" s="254"/>
      <c r="U425" s="254"/>
      <c r="V425" s="254"/>
      <c r="W425" s="254"/>
      <c r="X425" s="254"/>
      <c r="Y425" s="254"/>
      <c r="Z425" s="222">
        <f t="shared" si="101"/>
        <v>524</v>
      </c>
    </row>
    <row r="426" spans="1:26" s="255" customFormat="1" ht="15" customHeight="1">
      <c r="A426" s="338" t="s">
        <v>498</v>
      </c>
      <c r="B426" s="307" t="s">
        <v>453</v>
      </c>
      <c r="C426" s="222">
        <v>1000</v>
      </c>
      <c r="D426" s="222">
        <f t="shared" si="107"/>
        <v>83.333333333333329</v>
      </c>
      <c r="E426" s="221"/>
      <c r="F426" s="222">
        <f t="shared" si="108"/>
        <v>-11</v>
      </c>
      <c r="G426" s="222"/>
      <c r="H426" s="259"/>
      <c r="I426" s="221"/>
      <c r="J426" s="221">
        <v>-11</v>
      </c>
      <c r="K426" s="311"/>
      <c r="L426" s="222"/>
      <c r="M426" s="222">
        <f t="shared" si="106"/>
        <v>989</v>
      </c>
      <c r="N426" s="259"/>
      <c r="O426" s="312"/>
      <c r="P426" s="313">
        <v>151</v>
      </c>
      <c r="Q426" s="315"/>
      <c r="T426" s="254"/>
      <c r="U426" s="254"/>
      <c r="V426" s="254"/>
      <c r="W426" s="254"/>
      <c r="X426" s="254"/>
      <c r="Y426" s="254"/>
      <c r="Z426" s="222">
        <f t="shared" si="101"/>
        <v>989</v>
      </c>
    </row>
    <row r="427" spans="1:26" s="255" customFormat="1" ht="15" customHeight="1">
      <c r="A427" s="338" t="s">
        <v>498</v>
      </c>
      <c r="B427" s="75" t="s">
        <v>281</v>
      </c>
      <c r="C427" s="222">
        <v>611</v>
      </c>
      <c r="D427" s="222">
        <f t="shared" si="107"/>
        <v>50.916666666666664</v>
      </c>
      <c r="E427" s="221"/>
      <c r="F427" s="222">
        <f t="shared" si="108"/>
        <v>-7</v>
      </c>
      <c r="G427" s="222"/>
      <c r="H427" s="259"/>
      <c r="I427" s="221"/>
      <c r="J427" s="221">
        <v>-7</v>
      </c>
      <c r="K427" s="311"/>
      <c r="L427" s="222"/>
      <c r="M427" s="222">
        <f t="shared" si="106"/>
        <v>604</v>
      </c>
      <c r="N427" s="259"/>
      <c r="O427" s="312"/>
      <c r="P427" s="313">
        <v>34</v>
      </c>
      <c r="Q427" s="315"/>
      <c r="T427" s="254"/>
      <c r="U427" s="254"/>
      <c r="V427" s="254"/>
      <c r="W427" s="254"/>
      <c r="X427" s="254"/>
      <c r="Y427" s="254"/>
      <c r="Z427" s="222">
        <f t="shared" si="101"/>
        <v>604</v>
      </c>
    </row>
    <row r="428" spans="1:26" s="255" customFormat="1" ht="15" customHeight="1">
      <c r="A428" s="338" t="s">
        <v>498</v>
      </c>
      <c r="B428" s="307" t="s">
        <v>43</v>
      </c>
      <c r="C428" s="222">
        <v>3074</v>
      </c>
      <c r="D428" s="222">
        <f t="shared" si="107"/>
        <v>256.16666666666669</v>
      </c>
      <c r="E428" s="221"/>
      <c r="F428" s="222">
        <f t="shared" si="108"/>
        <v>-33</v>
      </c>
      <c r="G428" s="222"/>
      <c r="H428" s="259"/>
      <c r="I428" s="221"/>
      <c r="J428" s="221">
        <v>-33</v>
      </c>
      <c r="K428" s="311"/>
      <c r="L428" s="222"/>
      <c r="M428" s="222">
        <f t="shared" si="106"/>
        <v>3041</v>
      </c>
      <c r="N428" s="259"/>
      <c r="O428" s="312"/>
      <c r="P428" s="313">
        <v>441</v>
      </c>
      <c r="Q428" s="315"/>
      <c r="T428" s="254"/>
      <c r="U428" s="254"/>
      <c r="V428" s="254"/>
      <c r="W428" s="254"/>
      <c r="X428" s="254"/>
      <c r="Y428" s="254"/>
      <c r="Z428" s="222">
        <f t="shared" si="101"/>
        <v>3041</v>
      </c>
    </row>
    <row r="429" spans="1:26" s="255" customFormat="1" ht="15" customHeight="1">
      <c r="A429" s="338" t="s">
        <v>498</v>
      </c>
      <c r="B429" s="75" t="s">
        <v>177</v>
      </c>
      <c r="C429" s="222">
        <v>265</v>
      </c>
      <c r="D429" s="222">
        <f t="shared" si="107"/>
        <v>22.083333333333332</v>
      </c>
      <c r="E429" s="221"/>
      <c r="F429" s="222">
        <f t="shared" si="108"/>
        <v>-2</v>
      </c>
      <c r="G429" s="222"/>
      <c r="H429" s="259"/>
      <c r="I429" s="221"/>
      <c r="J429" s="221">
        <v>-2</v>
      </c>
      <c r="K429" s="311"/>
      <c r="L429" s="222"/>
      <c r="M429" s="222">
        <f t="shared" si="106"/>
        <v>263</v>
      </c>
      <c r="N429" s="259"/>
      <c r="O429" s="312"/>
      <c r="P429" s="313">
        <v>18</v>
      </c>
      <c r="Q429" s="315"/>
      <c r="T429" s="254"/>
      <c r="U429" s="254"/>
      <c r="V429" s="254"/>
      <c r="W429" s="254"/>
      <c r="X429" s="254"/>
      <c r="Y429" s="254"/>
      <c r="Z429" s="222">
        <f t="shared" si="101"/>
        <v>263</v>
      </c>
    </row>
    <row r="430" spans="1:26" s="255" customFormat="1" ht="15" customHeight="1">
      <c r="A430" s="338" t="s">
        <v>498</v>
      </c>
      <c r="B430" s="330" t="s">
        <v>112</v>
      </c>
      <c r="C430" s="222">
        <v>1338</v>
      </c>
      <c r="D430" s="222">
        <f t="shared" si="107"/>
        <v>111.5</v>
      </c>
      <c r="E430" s="221"/>
      <c r="F430" s="222">
        <f t="shared" si="108"/>
        <v>-14</v>
      </c>
      <c r="G430" s="222"/>
      <c r="H430" s="259"/>
      <c r="I430" s="221"/>
      <c r="J430" s="221">
        <v>-14</v>
      </c>
      <c r="K430" s="311"/>
      <c r="L430" s="222"/>
      <c r="M430" s="222">
        <f t="shared" si="106"/>
        <v>1324</v>
      </c>
      <c r="N430" s="259"/>
      <c r="O430" s="312"/>
      <c r="P430" s="313">
        <v>234</v>
      </c>
      <c r="Q430" s="315"/>
      <c r="T430" s="254"/>
      <c r="U430" s="254"/>
      <c r="V430" s="254"/>
      <c r="W430" s="254"/>
      <c r="X430" s="254"/>
      <c r="Y430" s="254"/>
      <c r="Z430" s="222">
        <f t="shared" si="101"/>
        <v>1324</v>
      </c>
    </row>
    <row r="431" spans="1:26" s="255" customFormat="1" ht="15" customHeight="1">
      <c r="A431" s="338" t="s">
        <v>498</v>
      </c>
      <c r="B431" s="307" t="s">
        <v>454</v>
      </c>
      <c r="C431" s="222">
        <v>756</v>
      </c>
      <c r="D431" s="222">
        <f t="shared" si="107"/>
        <v>63</v>
      </c>
      <c r="E431" s="221"/>
      <c r="F431" s="222">
        <f t="shared" si="108"/>
        <v>-8</v>
      </c>
      <c r="G431" s="222"/>
      <c r="H431" s="259"/>
      <c r="I431" s="221"/>
      <c r="J431" s="221">
        <v>-8</v>
      </c>
      <c r="K431" s="311"/>
      <c r="L431" s="222"/>
      <c r="M431" s="222">
        <f t="shared" si="106"/>
        <v>748</v>
      </c>
      <c r="N431" s="259"/>
      <c r="O431" s="312"/>
      <c r="P431" s="313">
        <v>60</v>
      </c>
      <c r="Q431" s="315"/>
      <c r="T431" s="254"/>
      <c r="U431" s="254"/>
      <c r="V431" s="254"/>
      <c r="W431" s="254"/>
      <c r="X431" s="254"/>
      <c r="Y431" s="254"/>
      <c r="Z431" s="222">
        <f t="shared" si="101"/>
        <v>748</v>
      </c>
    </row>
    <row r="432" spans="1:26" s="255" customFormat="1" ht="15" customHeight="1">
      <c r="A432" s="338" t="s">
        <v>498</v>
      </c>
      <c r="B432" s="307" t="s">
        <v>91</v>
      </c>
      <c r="C432" s="222">
        <v>443</v>
      </c>
      <c r="D432" s="222">
        <f t="shared" si="107"/>
        <v>36.916666666666664</v>
      </c>
      <c r="E432" s="221"/>
      <c r="F432" s="222">
        <f t="shared" si="108"/>
        <v>-5</v>
      </c>
      <c r="G432" s="222"/>
      <c r="H432" s="259"/>
      <c r="I432" s="221"/>
      <c r="J432" s="221">
        <v>-5</v>
      </c>
      <c r="K432" s="311"/>
      <c r="L432" s="222"/>
      <c r="M432" s="222">
        <f t="shared" si="106"/>
        <v>438</v>
      </c>
      <c r="N432" s="259"/>
      <c r="O432" s="312"/>
      <c r="P432" s="313">
        <v>146</v>
      </c>
      <c r="Q432" s="315"/>
      <c r="T432" s="254"/>
      <c r="U432" s="254"/>
      <c r="V432" s="254"/>
      <c r="W432" s="254"/>
      <c r="X432" s="254"/>
      <c r="Y432" s="254"/>
      <c r="Z432" s="222">
        <f t="shared" si="101"/>
        <v>438</v>
      </c>
    </row>
    <row r="433" spans="1:26" s="255" customFormat="1" ht="15" customHeight="1">
      <c r="A433" s="338" t="s">
        <v>498</v>
      </c>
      <c r="B433" s="307" t="s">
        <v>455</v>
      </c>
      <c r="C433" s="222">
        <v>694</v>
      </c>
      <c r="D433" s="222">
        <f t="shared" si="107"/>
        <v>57.833333333333336</v>
      </c>
      <c r="E433" s="221"/>
      <c r="F433" s="222">
        <f t="shared" si="108"/>
        <v>-7</v>
      </c>
      <c r="G433" s="222"/>
      <c r="H433" s="259"/>
      <c r="I433" s="221"/>
      <c r="J433" s="221">
        <v>-7</v>
      </c>
      <c r="K433" s="311"/>
      <c r="L433" s="222"/>
      <c r="M433" s="222">
        <f t="shared" si="106"/>
        <v>687</v>
      </c>
      <c r="N433" s="259"/>
      <c r="O433" s="312"/>
      <c r="P433" s="313">
        <v>20</v>
      </c>
      <c r="Q433" s="315"/>
      <c r="T433" s="254"/>
      <c r="U433" s="254"/>
      <c r="V433" s="254"/>
      <c r="W433" s="254"/>
      <c r="X433" s="254"/>
      <c r="Y433" s="254"/>
      <c r="Z433" s="222">
        <f t="shared" si="101"/>
        <v>687</v>
      </c>
    </row>
    <row r="434" spans="1:26" s="255" customFormat="1" ht="15" customHeight="1">
      <c r="A434" s="338" t="s">
        <v>498</v>
      </c>
      <c r="B434" s="307" t="s">
        <v>456</v>
      </c>
      <c r="C434" s="222">
        <v>1572</v>
      </c>
      <c r="D434" s="222">
        <f t="shared" si="107"/>
        <v>131</v>
      </c>
      <c r="E434" s="221"/>
      <c r="F434" s="222">
        <f t="shared" si="108"/>
        <v>-17</v>
      </c>
      <c r="G434" s="222"/>
      <c r="H434" s="259"/>
      <c r="I434" s="221"/>
      <c r="J434" s="221">
        <v>-17</v>
      </c>
      <c r="K434" s="311"/>
      <c r="L434" s="222"/>
      <c r="M434" s="222">
        <f t="shared" si="106"/>
        <v>1555</v>
      </c>
      <c r="N434" s="259"/>
      <c r="O434" s="312"/>
      <c r="P434" s="313">
        <v>177</v>
      </c>
      <c r="Q434" s="315"/>
      <c r="T434" s="254"/>
      <c r="U434" s="254"/>
      <c r="V434" s="254"/>
      <c r="W434" s="254"/>
      <c r="X434" s="254"/>
      <c r="Y434" s="254"/>
      <c r="Z434" s="222">
        <f t="shared" si="101"/>
        <v>1555</v>
      </c>
    </row>
    <row r="435" spans="1:26" s="255" customFormat="1" ht="15" customHeight="1">
      <c r="A435" s="338" t="s">
        <v>498</v>
      </c>
      <c r="B435" s="307" t="s">
        <v>457</v>
      </c>
      <c r="C435" s="222">
        <v>860</v>
      </c>
      <c r="D435" s="222">
        <f t="shared" si="107"/>
        <v>71.666666666666671</v>
      </c>
      <c r="E435" s="221"/>
      <c r="F435" s="222">
        <f t="shared" si="108"/>
        <v>-9</v>
      </c>
      <c r="G435" s="222"/>
      <c r="H435" s="259"/>
      <c r="I435" s="221"/>
      <c r="J435" s="221">
        <v>-9</v>
      </c>
      <c r="K435" s="311"/>
      <c r="L435" s="222"/>
      <c r="M435" s="222">
        <f t="shared" si="106"/>
        <v>851</v>
      </c>
      <c r="N435" s="259"/>
      <c r="O435" s="312"/>
      <c r="P435" s="313">
        <v>111</v>
      </c>
      <c r="Q435" s="315"/>
      <c r="T435" s="254"/>
      <c r="U435" s="254"/>
      <c r="V435" s="254"/>
      <c r="W435" s="254"/>
      <c r="X435" s="254"/>
      <c r="Y435" s="254"/>
      <c r="Z435" s="222">
        <f t="shared" si="101"/>
        <v>851</v>
      </c>
    </row>
    <row r="436" spans="1:26" s="255" customFormat="1" ht="15" customHeight="1">
      <c r="A436" s="338" t="s">
        <v>498</v>
      </c>
      <c r="B436" s="307" t="s">
        <v>458</v>
      </c>
      <c r="C436" s="222">
        <v>808</v>
      </c>
      <c r="D436" s="222">
        <f t="shared" si="107"/>
        <v>67.333333333333329</v>
      </c>
      <c r="E436" s="221"/>
      <c r="F436" s="222">
        <f t="shared" si="108"/>
        <v>-9</v>
      </c>
      <c r="G436" s="222"/>
      <c r="H436" s="259"/>
      <c r="I436" s="221"/>
      <c r="J436" s="221">
        <v>-9</v>
      </c>
      <c r="K436" s="311"/>
      <c r="L436" s="222"/>
      <c r="M436" s="222">
        <f t="shared" si="106"/>
        <v>799</v>
      </c>
      <c r="N436" s="259"/>
      <c r="O436" s="312"/>
      <c r="P436" s="313">
        <v>92</v>
      </c>
      <c r="Q436" s="315"/>
      <c r="T436" s="254"/>
      <c r="U436" s="254"/>
      <c r="V436" s="254"/>
      <c r="W436" s="254"/>
      <c r="X436" s="254"/>
      <c r="Y436" s="254"/>
      <c r="Z436" s="222">
        <f t="shared" si="101"/>
        <v>799</v>
      </c>
    </row>
    <row r="437" spans="1:26" s="255" customFormat="1" ht="15" customHeight="1">
      <c r="A437" s="338" t="s">
        <v>498</v>
      </c>
      <c r="B437" s="307" t="s">
        <v>459</v>
      </c>
      <c r="C437" s="222">
        <v>340</v>
      </c>
      <c r="D437" s="222">
        <f t="shared" si="107"/>
        <v>28.333333333333332</v>
      </c>
      <c r="E437" s="221"/>
      <c r="F437" s="222">
        <f t="shared" si="108"/>
        <v>-4</v>
      </c>
      <c r="G437" s="222"/>
      <c r="H437" s="259"/>
      <c r="I437" s="221"/>
      <c r="J437" s="221">
        <v>-4</v>
      </c>
      <c r="K437" s="311"/>
      <c r="L437" s="222"/>
      <c r="M437" s="222">
        <f t="shared" si="106"/>
        <v>336</v>
      </c>
      <c r="N437" s="259"/>
      <c r="O437" s="312"/>
      <c r="P437" s="313">
        <v>22</v>
      </c>
      <c r="Q437" s="315"/>
      <c r="T437" s="254"/>
      <c r="U437" s="254"/>
      <c r="V437" s="254"/>
      <c r="W437" s="254"/>
      <c r="X437" s="254"/>
      <c r="Y437" s="254"/>
      <c r="Z437" s="222">
        <f t="shared" si="101"/>
        <v>336</v>
      </c>
    </row>
    <row r="438" spans="1:26" s="255" customFormat="1" ht="15" customHeight="1">
      <c r="A438" s="338" t="s">
        <v>498</v>
      </c>
      <c r="B438" s="307" t="s">
        <v>460</v>
      </c>
      <c r="C438" s="222">
        <v>559</v>
      </c>
      <c r="D438" s="222">
        <f t="shared" si="107"/>
        <v>46.583333333333336</v>
      </c>
      <c r="E438" s="221"/>
      <c r="F438" s="222">
        <f t="shared" si="108"/>
        <v>-6</v>
      </c>
      <c r="G438" s="222"/>
      <c r="H438" s="259"/>
      <c r="I438" s="221"/>
      <c r="J438" s="221">
        <v>-6</v>
      </c>
      <c r="K438" s="311"/>
      <c r="L438" s="222"/>
      <c r="M438" s="222">
        <f t="shared" si="106"/>
        <v>553</v>
      </c>
      <c r="N438" s="259"/>
      <c r="O438" s="312"/>
      <c r="P438" s="313">
        <v>53</v>
      </c>
      <c r="Q438" s="315"/>
      <c r="T438" s="254"/>
      <c r="U438" s="254"/>
      <c r="V438" s="254"/>
      <c r="W438" s="254"/>
      <c r="X438" s="254"/>
      <c r="Y438" s="254"/>
      <c r="Z438" s="222">
        <f t="shared" si="101"/>
        <v>553</v>
      </c>
    </row>
    <row r="439" spans="1:26" s="255" customFormat="1" ht="15" customHeight="1">
      <c r="A439" s="338" t="s">
        <v>498</v>
      </c>
      <c r="B439" s="307" t="s">
        <v>461</v>
      </c>
      <c r="C439" s="222">
        <v>1000</v>
      </c>
      <c r="D439" s="222">
        <f t="shared" si="107"/>
        <v>83.333333333333329</v>
      </c>
      <c r="E439" s="221"/>
      <c r="F439" s="222">
        <f t="shared" si="108"/>
        <v>-11</v>
      </c>
      <c r="G439" s="222"/>
      <c r="H439" s="259"/>
      <c r="I439" s="221"/>
      <c r="J439" s="221">
        <v>-11</v>
      </c>
      <c r="K439" s="311"/>
      <c r="L439" s="222"/>
      <c r="M439" s="222">
        <f t="shared" si="106"/>
        <v>989</v>
      </c>
      <c r="N439" s="259"/>
      <c r="O439" s="312"/>
      <c r="P439" s="313">
        <v>51</v>
      </c>
      <c r="Q439" s="315"/>
      <c r="T439" s="254"/>
      <c r="U439" s="254"/>
      <c r="V439" s="254"/>
      <c r="W439" s="254"/>
      <c r="X439" s="254"/>
      <c r="Y439" s="254"/>
      <c r="Z439" s="222">
        <f t="shared" si="101"/>
        <v>989</v>
      </c>
    </row>
    <row r="440" spans="1:26" s="255" customFormat="1" ht="15" customHeight="1">
      <c r="A440" s="338" t="s">
        <v>498</v>
      </c>
      <c r="B440" s="307" t="s">
        <v>443</v>
      </c>
      <c r="C440" s="222">
        <v>1168</v>
      </c>
      <c r="D440" s="222">
        <f t="shared" si="107"/>
        <v>97.333333333333329</v>
      </c>
      <c r="E440" s="221"/>
      <c r="F440" s="222">
        <f t="shared" si="108"/>
        <v>-12</v>
      </c>
      <c r="G440" s="222"/>
      <c r="H440" s="259"/>
      <c r="I440" s="221"/>
      <c r="J440" s="221">
        <v>-12</v>
      </c>
      <c r="K440" s="311"/>
      <c r="L440" s="222"/>
      <c r="M440" s="222">
        <f t="shared" si="106"/>
        <v>1156</v>
      </c>
      <c r="N440" s="259"/>
      <c r="O440" s="312"/>
      <c r="P440" s="313">
        <v>156</v>
      </c>
      <c r="Q440" s="315"/>
      <c r="T440" s="254"/>
      <c r="U440" s="254"/>
      <c r="V440" s="254"/>
      <c r="W440" s="254"/>
      <c r="X440" s="254"/>
      <c r="Y440" s="254"/>
      <c r="Z440" s="222">
        <f t="shared" si="101"/>
        <v>1156</v>
      </c>
    </row>
    <row r="441" spans="1:26" s="255" customFormat="1" ht="15" customHeight="1">
      <c r="A441" s="338" t="s">
        <v>498</v>
      </c>
      <c r="B441" s="307" t="s">
        <v>449</v>
      </c>
      <c r="C441" s="222">
        <v>1000</v>
      </c>
      <c r="D441" s="222">
        <f t="shared" si="107"/>
        <v>83.333333333333329</v>
      </c>
      <c r="E441" s="221"/>
      <c r="F441" s="222">
        <f t="shared" si="108"/>
        <v>-11</v>
      </c>
      <c r="G441" s="222"/>
      <c r="H441" s="259"/>
      <c r="I441" s="221"/>
      <c r="J441" s="221">
        <v>-11</v>
      </c>
      <c r="K441" s="311"/>
      <c r="L441" s="222"/>
      <c r="M441" s="222">
        <f t="shared" si="106"/>
        <v>989</v>
      </c>
      <c r="N441" s="259"/>
      <c r="O441" s="312"/>
      <c r="P441" s="313">
        <v>79</v>
      </c>
      <c r="Q441" s="315"/>
      <c r="T441" s="254"/>
      <c r="U441" s="254"/>
      <c r="V441" s="254"/>
      <c r="W441" s="254"/>
      <c r="X441" s="254"/>
      <c r="Y441" s="254"/>
      <c r="Z441" s="222">
        <f t="shared" si="101"/>
        <v>989</v>
      </c>
    </row>
    <row r="442" spans="1:26" s="255" customFormat="1" ht="15" customHeight="1">
      <c r="A442" s="338" t="s">
        <v>498</v>
      </c>
      <c r="B442" s="307" t="s">
        <v>446</v>
      </c>
      <c r="C442" s="222">
        <v>1319</v>
      </c>
      <c r="D442" s="222">
        <f t="shared" si="107"/>
        <v>109.91666666666667</v>
      </c>
      <c r="E442" s="221"/>
      <c r="F442" s="222">
        <f t="shared" si="108"/>
        <v>-14</v>
      </c>
      <c r="G442" s="222"/>
      <c r="H442" s="259"/>
      <c r="I442" s="221"/>
      <c r="J442" s="221">
        <v>-14</v>
      </c>
      <c r="K442" s="311"/>
      <c r="L442" s="222"/>
      <c r="M442" s="222">
        <f t="shared" si="106"/>
        <v>1305</v>
      </c>
      <c r="N442" s="259"/>
      <c r="O442" s="312"/>
      <c r="P442" s="313">
        <v>87</v>
      </c>
      <c r="Q442" s="315"/>
      <c r="T442" s="254"/>
      <c r="U442" s="254"/>
      <c r="V442" s="254"/>
      <c r="W442" s="254"/>
      <c r="X442" s="254"/>
      <c r="Y442" s="254"/>
      <c r="Z442" s="222">
        <f t="shared" si="101"/>
        <v>1305</v>
      </c>
    </row>
    <row r="443" spans="1:26" s="255" customFormat="1" ht="15" customHeight="1">
      <c r="A443" s="338" t="s">
        <v>498</v>
      </c>
      <c r="B443" s="307" t="s">
        <v>15</v>
      </c>
      <c r="C443" s="222">
        <v>1672</v>
      </c>
      <c r="D443" s="222">
        <f t="shared" si="107"/>
        <v>139.33333333333334</v>
      </c>
      <c r="E443" s="221"/>
      <c r="F443" s="222">
        <f t="shared" si="108"/>
        <v>-18</v>
      </c>
      <c r="G443" s="222"/>
      <c r="H443" s="259"/>
      <c r="I443" s="221"/>
      <c r="J443" s="221">
        <v>-18</v>
      </c>
      <c r="K443" s="311"/>
      <c r="L443" s="222"/>
      <c r="M443" s="222">
        <f t="shared" si="106"/>
        <v>1654</v>
      </c>
      <c r="N443" s="259"/>
      <c r="O443" s="312"/>
      <c r="P443" s="313">
        <v>223</v>
      </c>
      <c r="Q443" s="315"/>
      <c r="T443" s="254"/>
      <c r="U443" s="254"/>
      <c r="V443" s="254"/>
      <c r="W443" s="254"/>
      <c r="X443" s="254"/>
      <c r="Y443" s="254"/>
      <c r="Z443" s="222">
        <f t="shared" si="101"/>
        <v>1654</v>
      </c>
    </row>
    <row r="444" spans="1:26" s="255" customFormat="1" ht="15" customHeight="1">
      <c r="A444" s="338" t="s">
        <v>498</v>
      </c>
      <c r="B444" s="307" t="s">
        <v>444</v>
      </c>
      <c r="C444" s="222">
        <v>2614</v>
      </c>
      <c r="D444" s="222">
        <f t="shared" si="107"/>
        <v>217.83333333333334</v>
      </c>
      <c r="E444" s="221"/>
      <c r="F444" s="222">
        <f t="shared" si="108"/>
        <v>-28</v>
      </c>
      <c r="G444" s="222"/>
      <c r="H444" s="259"/>
      <c r="I444" s="221"/>
      <c r="J444" s="221">
        <v>-28</v>
      </c>
      <c r="K444" s="311"/>
      <c r="L444" s="222"/>
      <c r="M444" s="222">
        <f t="shared" si="106"/>
        <v>2586</v>
      </c>
      <c r="N444" s="259"/>
      <c r="O444" s="312"/>
      <c r="P444" s="313">
        <v>245</v>
      </c>
      <c r="Q444" s="315"/>
      <c r="T444" s="254"/>
      <c r="U444" s="254"/>
      <c r="V444" s="254"/>
      <c r="W444" s="254"/>
      <c r="X444" s="254"/>
      <c r="Y444" s="254"/>
      <c r="Z444" s="222">
        <f t="shared" si="101"/>
        <v>2586</v>
      </c>
    </row>
    <row r="445" spans="1:26" s="255" customFormat="1" ht="15" customHeight="1">
      <c r="A445" s="338" t="s">
        <v>498</v>
      </c>
      <c r="B445" s="307" t="s">
        <v>101</v>
      </c>
      <c r="C445" s="222">
        <v>380</v>
      </c>
      <c r="D445" s="222">
        <f t="shared" si="107"/>
        <v>31.666666666666668</v>
      </c>
      <c r="E445" s="221"/>
      <c r="F445" s="222">
        <f t="shared" si="108"/>
        <v>-4</v>
      </c>
      <c r="G445" s="222"/>
      <c r="H445" s="259"/>
      <c r="I445" s="221"/>
      <c r="J445" s="221">
        <v>-4</v>
      </c>
      <c r="K445" s="311"/>
      <c r="L445" s="222"/>
      <c r="M445" s="222">
        <f t="shared" si="106"/>
        <v>376</v>
      </c>
      <c r="N445" s="259"/>
      <c r="O445" s="312"/>
      <c r="P445" s="313">
        <v>56</v>
      </c>
      <c r="Q445" s="315"/>
      <c r="T445" s="254"/>
      <c r="U445" s="254"/>
      <c r="V445" s="254"/>
      <c r="W445" s="254"/>
      <c r="X445" s="254"/>
      <c r="Y445" s="254"/>
      <c r="Z445" s="222">
        <f t="shared" si="101"/>
        <v>376</v>
      </c>
    </row>
    <row r="446" spans="1:26" s="255" customFormat="1" ht="15" customHeight="1">
      <c r="A446" s="338" t="s">
        <v>498</v>
      </c>
      <c r="B446" s="307" t="s">
        <v>462</v>
      </c>
      <c r="C446" s="222">
        <v>500</v>
      </c>
      <c r="D446" s="222">
        <f t="shared" si="107"/>
        <v>41.666666666666664</v>
      </c>
      <c r="E446" s="221"/>
      <c r="F446" s="222">
        <f t="shared" si="108"/>
        <v>-5</v>
      </c>
      <c r="G446" s="222"/>
      <c r="H446" s="259"/>
      <c r="I446" s="221"/>
      <c r="J446" s="221">
        <v>-5</v>
      </c>
      <c r="K446" s="311"/>
      <c r="L446" s="222"/>
      <c r="M446" s="222">
        <f t="shared" si="106"/>
        <v>495</v>
      </c>
      <c r="N446" s="259"/>
      <c r="O446" s="312"/>
      <c r="P446" s="313">
        <v>70</v>
      </c>
      <c r="Q446" s="315"/>
      <c r="T446" s="254"/>
      <c r="U446" s="254"/>
      <c r="V446" s="254"/>
      <c r="W446" s="254"/>
      <c r="X446" s="254"/>
      <c r="Y446" s="254"/>
      <c r="Z446" s="222">
        <f t="shared" si="101"/>
        <v>495</v>
      </c>
    </row>
    <row r="447" spans="1:26" s="255" customFormat="1" ht="15" customHeight="1">
      <c r="A447" s="338" t="s">
        <v>498</v>
      </c>
      <c r="B447" s="331" t="s">
        <v>210</v>
      </c>
      <c r="C447" s="222">
        <v>1100</v>
      </c>
      <c r="D447" s="222">
        <f t="shared" si="107"/>
        <v>91.666666666666671</v>
      </c>
      <c r="E447" s="221"/>
      <c r="F447" s="222">
        <f t="shared" si="108"/>
        <v>-12</v>
      </c>
      <c r="G447" s="222"/>
      <c r="H447" s="259"/>
      <c r="I447" s="221"/>
      <c r="J447" s="221">
        <v>-12</v>
      </c>
      <c r="K447" s="311"/>
      <c r="L447" s="222"/>
      <c r="M447" s="222">
        <f t="shared" si="106"/>
        <v>1088</v>
      </c>
      <c r="N447" s="259"/>
      <c r="O447" s="312"/>
      <c r="P447" s="313">
        <v>300</v>
      </c>
      <c r="Q447" s="315"/>
      <c r="T447" s="254"/>
      <c r="U447" s="254"/>
      <c r="V447" s="254"/>
      <c r="W447" s="254"/>
      <c r="X447" s="254"/>
      <c r="Y447" s="254"/>
      <c r="Z447" s="222">
        <f t="shared" si="101"/>
        <v>1088</v>
      </c>
    </row>
    <row r="448" spans="1:26" s="255" customFormat="1" ht="15" customHeight="1">
      <c r="A448" s="338" t="s">
        <v>498</v>
      </c>
      <c r="B448" s="307" t="s">
        <v>463</v>
      </c>
      <c r="C448" s="222">
        <v>626</v>
      </c>
      <c r="D448" s="222">
        <f t="shared" si="107"/>
        <v>52.166666666666664</v>
      </c>
      <c r="E448" s="221"/>
      <c r="F448" s="222">
        <f t="shared" si="108"/>
        <v>-7</v>
      </c>
      <c r="G448" s="222"/>
      <c r="H448" s="259"/>
      <c r="I448" s="221"/>
      <c r="J448" s="221">
        <v>-7</v>
      </c>
      <c r="K448" s="311"/>
      <c r="L448" s="222"/>
      <c r="M448" s="222">
        <f t="shared" si="106"/>
        <v>619</v>
      </c>
      <c r="N448" s="259"/>
      <c r="O448" s="312"/>
      <c r="P448" s="313">
        <v>122</v>
      </c>
      <c r="Q448" s="315"/>
      <c r="T448" s="254"/>
      <c r="U448" s="254"/>
      <c r="V448" s="254"/>
      <c r="W448" s="254"/>
      <c r="X448" s="254"/>
      <c r="Y448" s="254"/>
      <c r="Z448" s="222">
        <f t="shared" si="101"/>
        <v>619</v>
      </c>
    </row>
    <row r="449" spans="1:26" s="255" customFormat="1" ht="15" customHeight="1">
      <c r="A449" s="338" t="s">
        <v>498</v>
      </c>
      <c r="B449" s="307" t="s">
        <v>464</v>
      </c>
      <c r="C449" s="222">
        <v>561</v>
      </c>
      <c r="D449" s="222">
        <f t="shared" si="107"/>
        <v>46.75</v>
      </c>
      <c r="E449" s="221"/>
      <c r="F449" s="222">
        <f t="shared" si="108"/>
        <v>-6</v>
      </c>
      <c r="G449" s="222"/>
      <c r="H449" s="259"/>
      <c r="I449" s="221"/>
      <c r="J449" s="221">
        <v>-6</v>
      </c>
      <c r="K449" s="311"/>
      <c r="L449" s="222"/>
      <c r="M449" s="222">
        <f t="shared" si="106"/>
        <v>555</v>
      </c>
      <c r="N449" s="259"/>
      <c r="O449" s="312"/>
      <c r="P449" s="313">
        <v>37</v>
      </c>
      <c r="Q449" s="315"/>
      <c r="T449" s="254"/>
      <c r="U449" s="254"/>
      <c r="V449" s="254"/>
      <c r="W449" s="254"/>
      <c r="X449" s="254"/>
      <c r="Y449" s="254"/>
      <c r="Z449" s="222">
        <f t="shared" si="101"/>
        <v>555</v>
      </c>
    </row>
    <row r="450" spans="1:26" s="255" customFormat="1" ht="15" customHeight="1">
      <c r="A450" s="338" t="s">
        <v>498</v>
      </c>
      <c r="B450" s="307" t="s">
        <v>465</v>
      </c>
      <c r="C450" s="222">
        <v>1215</v>
      </c>
      <c r="D450" s="222">
        <f t="shared" si="107"/>
        <v>101.25</v>
      </c>
      <c r="E450" s="221"/>
      <c r="F450" s="222">
        <f t="shared" si="108"/>
        <v>-13</v>
      </c>
      <c r="G450" s="222"/>
      <c r="H450" s="259"/>
      <c r="I450" s="221"/>
      <c r="J450" s="221">
        <v>-13</v>
      </c>
      <c r="K450" s="311"/>
      <c r="L450" s="222"/>
      <c r="M450" s="222">
        <f t="shared" si="106"/>
        <v>1202</v>
      </c>
      <c r="N450" s="259"/>
      <c r="O450" s="312"/>
      <c r="P450" s="313">
        <v>285</v>
      </c>
      <c r="Q450" s="315"/>
      <c r="T450" s="254"/>
      <c r="U450" s="254"/>
      <c r="V450" s="254"/>
      <c r="W450" s="254"/>
      <c r="X450" s="254"/>
      <c r="Y450" s="254"/>
      <c r="Z450" s="222">
        <f t="shared" si="101"/>
        <v>1202</v>
      </c>
    </row>
    <row r="451" spans="1:26" s="255" customFormat="1" ht="15" customHeight="1">
      <c r="A451" s="338" t="s">
        <v>498</v>
      </c>
      <c r="B451" s="331" t="s">
        <v>38</v>
      </c>
      <c r="C451" s="222">
        <v>744</v>
      </c>
      <c r="D451" s="222">
        <f t="shared" si="107"/>
        <v>62</v>
      </c>
      <c r="E451" s="221"/>
      <c r="F451" s="222">
        <f t="shared" si="108"/>
        <v>-8</v>
      </c>
      <c r="G451" s="222"/>
      <c r="H451" s="259"/>
      <c r="I451" s="221"/>
      <c r="J451" s="221">
        <v>-8</v>
      </c>
      <c r="K451" s="311"/>
      <c r="L451" s="222"/>
      <c r="M451" s="222">
        <f t="shared" si="106"/>
        <v>736</v>
      </c>
      <c r="N451" s="259"/>
      <c r="O451" s="312"/>
      <c r="P451" s="313">
        <v>117</v>
      </c>
      <c r="Q451" s="315"/>
      <c r="T451" s="254"/>
      <c r="U451" s="254"/>
      <c r="V451" s="254"/>
      <c r="W451" s="254"/>
      <c r="X451" s="254"/>
      <c r="Y451" s="254"/>
      <c r="Z451" s="222">
        <f t="shared" si="101"/>
        <v>736</v>
      </c>
    </row>
    <row r="452" spans="1:26" s="255" customFormat="1" ht="15" customHeight="1">
      <c r="A452" s="338" t="s">
        <v>498</v>
      </c>
      <c r="B452" s="307" t="s">
        <v>466</v>
      </c>
      <c r="C452" s="222">
        <v>1063</v>
      </c>
      <c r="D452" s="222">
        <f t="shared" si="107"/>
        <v>88.583333333333329</v>
      </c>
      <c r="E452" s="221"/>
      <c r="F452" s="222">
        <f t="shared" si="108"/>
        <v>-11</v>
      </c>
      <c r="G452" s="222"/>
      <c r="H452" s="259"/>
      <c r="I452" s="221"/>
      <c r="J452" s="221">
        <v>-11</v>
      </c>
      <c r="K452" s="311"/>
      <c r="L452" s="222"/>
      <c r="M452" s="222">
        <f t="shared" si="106"/>
        <v>1052</v>
      </c>
      <c r="N452" s="259"/>
      <c r="O452" s="312"/>
      <c r="P452" s="313">
        <v>66</v>
      </c>
      <c r="Q452" s="315"/>
      <c r="T452" s="254"/>
      <c r="U452" s="254"/>
      <c r="V452" s="254"/>
      <c r="W452" s="254"/>
      <c r="X452" s="254"/>
      <c r="Y452" s="254"/>
      <c r="Z452" s="222">
        <f t="shared" si="101"/>
        <v>1052</v>
      </c>
    </row>
    <row r="453" spans="1:26" s="255" customFormat="1" ht="15" customHeight="1">
      <c r="A453" s="338" t="s">
        <v>498</v>
      </c>
      <c r="B453" s="331" t="s">
        <v>42</v>
      </c>
      <c r="C453" s="222">
        <v>466</v>
      </c>
      <c r="D453" s="222">
        <f t="shared" si="107"/>
        <v>38.833333333333336</v>
      </c>
      <c r="E453" s="221"/>
      <c r="F453" s="222">
        <f t="shared" si="108"/>
        <v>-5</v>
      </c>
      <c r="G453" s="222"/>
      <c r="H453" s="259"/>
      <c r="I453" s="221"/>
      <c r="J453" s="221">
        <v>-5</v>
      </c>
      <c r="K453" s="311"/>
      <c r="L453" s="222"/>
      <c r="M453" s="222">
        <f t="shared" si="106"/>
        <v>461</v>
      </c>
      <c r="N453" s="259"/>
      <c r="O453" s="312"/>
      <c r="P453" s="313">
        <v>121</v>
      </c>
      <c r="Q453" s="315"/>
      <c r="T453" s="254"/>
      <c r="U453" s="254"/>
      <c r="V453" s="254"/>
      <c r="W453" s="254"/>
      <c r="X453" s="254"/>
      <c r="Y453" s="254"/>
      <c r="Z453" s="222">
        <f t="shared" si="101"/>
        <v>461</v>
      </c>
    </row>
    <row r="454" spans="1:26" s="255" customFormat="1" ht="15" customHeight="1">
      <c r="A454" s="338" t="s">
        <v>498</v>
      </c>
      <c r="B454" s="307" t="s">
        <v>467</v>
      </c>
      <c r="C454" s="222">
        <v>1546</v>
      </c>
      <c r="D454" s="222">
        <f t="shared" si="107"/>
        <v>128.83333333333334</v>
      </c>
      <c r="E454" s="221"/>
      <c r="F454" s="222">
        <f t="shared" si="108"/>
        <v>-16</v>
      </c>
      <c r="G454" s="222"/>
      <c r="H454" s="259"/>
      <c r="I454" s="221"/>
      <c r="J454" s="221">
        <v>-16</v>
      </c>
      <c r="K454" s="311"/>
      <c r="L454" s="222"/>
      <c r="M454" s="222">
        <f t="shared" si="106"/>
        <v>1530</v>
      </c>
      <c r="N454" s="259"/>
      <c r="O454" s="312"/>
      <c r="P454" s="313">
        <v>67</v>
      </c>
      <c r="Q454" s="315"/>
      <c r="T454" s="254"/>
      <c r="U454" s="254"/>
      <c r="V454" s="254"/>
      <c r="W454" s="254"/>
      <c r="X454" s="254"/>
      <c r="Y454" s="254"/>
      <c r="Z454" s="222">
        <f t="shared" si="101"/>
        <v>1530</v>
      </c>
    </row>
    <row r="455" spans="1:26" s="255" customFormat="1" ht="15" customHeight="1">
      <c r="A455" s="338" t="s">
        <v>498</v>
      </c>
      <c r="B455" s="307" t="s">
        <v>100</v>
      </c>
      <c r="C455" s="222">
        <v>390</v>
      </c>
      <c r="D455" s="222">
        <f t="shared" si="107"/>
        <v>32.5</v>
      </c>
      <c r="E455" s="221"/>
      <c r="F455" s="222">
        <f t="shared" si="108"/>
        <v>-4</v>
      </c>
      <c r="G455" s="222"/>
      <c r="H455" s="259"/>
      <c r="I455" s="221"/>
      <c r="J455" s="221">
        <v>-4</v>
      </c>
      <c r="K455" s="311"/>
      <c r="L455" s="222"/>
      <c r="M455" s="222">
        <f t="shared" si="106"/>
        <v>386</v>
      </c>
      <c r="N455" s="259"/>
      <c r="O455" s="312"/>
      <c r="P455" s="313">
        <v>78</v>
      </c>
      <c r="Q455" s="315"/>
      <c r="T455" s="254"/>
      <c r="U455" s="254"/>
      <c r="V455" s="254"/>
      <c r="W455" s="254"/>
      <c r="X455" s="254"/>
      <c r="Y455" s="254"/>
      <c r="Z455" s="222">
        <f t="shared" si="101"/>
        <v>386</v>
      </c>
    </row>
    <row r="456" spans="1:26" s="255" customFormat="1" ht="15" customHeight="1">
      <c r="A456" s="338" t="s">
        <v>498</v>
      </c>
      <c r="B456" s="320" t="s">
        <v>506</v>
      </c>
      <c r="C456" s="222">
        <v>591</v>
      </c>
      <c r="D456" s="222">
        <f t="shared" si="107"/>
        <v>49.25</v>
      </c>
      <c r="E456" s="221"/>
      <c r="F456" s="222">
        <f t="shared" si="108"/>
        <v>-6</v>
      </c>
      <c r="G456" s="222"/>
      <c r="H456" s="259"/>
      <c r="I456" s="221"/>
      <c r="J456" s="221">
        <v>-6</v>
      </c>
      <c r="K456" s="311"/>
      <c r="L456" s="222"/>
      <c r="M456" s="222">
        <f t="shared" si="106"/>
        <v>585</v>
      </c>
      <c r="N456" s="259"/>
      <c r="O456" s="312"/>
      <c r="P456" s="313">
        <v>189</v>
      </c>
      <c r="Q456" s="315"/>
      <c r="T456" s="254"/>
      <c r="U456" s="254"/>
      <c r="V456" s="254"/>
      <c r="W456" s="254"/>
      <c r="X456" s="254"/>
      <c r="Y456" s="254"/>
      <c r="Z456" s="222">
        <f t="shared" ref="Z456:Z520" si="109">C456+F456</f>
        <v>585</v>
      </c>
    </row>
    <row r="457" spans="1:26" s="255" customFormat="1" ht="15" customHeight="1">
      <c r="A457" s="338" t="s">
        <v>498</v>
      </c>
      <c r="B457" s="307" t="s">
        <v>59</v>
      </c>
      <c r="C457" s="222">
        <v>602</v>
      </c>
      <c r="D457" s="222">
        <f t="shared" si="107"/>
        <v>50.166666666666664</v>
      </c>
      <c r="E457" s="221"/>
      <c r="F457" s="222">
        <f t="shared" si="108"/>
        <v>-6</v>
      </c>
      <c r="G457" s="222"/>
      <c r="H457" s="259"/>
      <c r="I457" s="221"/>
      <c r="J457" s="221">
        <v>-6</v>
      </c>
      <c r="K457" s="311"/>
      <c r="L457" s="222"/>
      <c r="M457" s="222">
        <f t="shared" si="106"/>
        <v>596</v>
      </c>
      <c r="N457" s="259"/>
      <c r="O457" s="312"/>
      <c r="P457" s="313">
        <v>30</v>
      </c>
      <c r="Q457" s="315"/>
      <c r="T457" s="254"/>
      <c r="U457" s="254"/>
      <c r="V457" s="254"/>
      <c r="W457" s="254"/>
      <c r="X457" s="254"/>
      <c r="Y457" s="254"/>
      <c r="Z457" s="222">
        <f t="shared" si="109"/>
        <v>596</v>
      </c>
    </row>
    <row r="458" spans="1:26" s="255" customFormat="1" ht="15" customHeight="1">
      <c r="A458" s="338" t="s">
        <v>498</v>
      </c>
      <c r="B458" s="307" t="s">
        <v>468</v>
      </c>
      <c r="C458" s="222">
        <v>130</v>
      </c>
      <c r="D458" s="222">
        <f t="shared" si="107"/>
        <v>10.833333333333334</v>
      </c>
      <c r="E458" s="221"/>
      <c r="F458" s="222">
        <f t="shared" si="108"/>
        <v>-1</v>
      </c>
      <c r="G458" s="222"/>
      <c r="H458" s="259"/>
      <c r="I458" s="221"/>
      <c r="J458" s="221">
        <v>-1</v>
      </c>
      <c r="K458" s="311"/>
      <c r="L458" s="222"/>
      <c r="M458" s="222">
        <f t="shared" si="106"/>
        <v>129</v>
      </c>
      <c r="N458" s="259"/>
      <c r="O458" s="312"/>
      <c r="P458" s="313">
        <v>21</v>
      </c>
      <c r="Q458" s="315"/>
      <c r="T458" s="254"/>
      <c r="U458" s="254"/>
      <c r="V458" s="254"/>
      <c r="W458" s="254"/>
      <c r="X458" s="254"/>
      <c r="Y458" s="254"/>
      <c r="Z458" s="222">
        <f t="shared" si="109"/>
        <v>129</v>
      </c>
    </row>
    <row r="459" spans="1:26" s="255" customFormat="1" ht="15" customHeight="1">
      <c r="A459" s="338" t="s">
        <v>498</v>
      </c>
      <c r="B459" s="307" t="s">
        <v>122</v>
      </c>
      <c r="C459" s="222">
        <v>1680</v>
      </c>
      <c r="D459" s="222">
        <f t="shared" si="107"/>
        <v>140</v>
      </c>
      <c r="E459" s="221"/>
      <c r="F459" s="222">
        <f t="shared" si="108"/>
        <v>-18</v>
      </c>
      <c r="G459" s="222"/>
      <c r="H459" s="259"/>
      <c r="I459" s="221"/>
      <c r="J459" s="221">
        <v>-18</v>
      </c>
      <c r="K459" s="311"/>
      <c r="L459" s="222"/>
      <c r="M459" s="222">
        <f t="shared" si="106"/>
        <v>1662</v>
      </c>
      <c r="N459" s="259"/>
      <c r="O459" s="312"/>
      <c r="P459" s="313">
        <v>174</v>
      </c>
      <c r="Q459" s="315"/>
      <c r="T459" s="254"/>
      <c r="U459" s="254"/>
      <c r="V459" s="254"/>
      <c r="W459" s="254"/>
      <c r="X459" s="254"/>
      <c r="Y459" s="254"/>
      <c r="Z459" s="222">
        <f t="shared" si="109"/>
        <v>1662</v>
      </c>
    </row>
    <row r="460" spans="1:26" s="255" customFormat="1" ht="15" customHeight="1">
      <c r="A460" s="339" t="s">
        <v>498</v>
      </c>
      <c r="B460" s="307" t="s">
        <v>123</v>
      </c>
      <c r="C460" s="222">
        <v>1500</v>
      </c>
      <c r="D460" s="222">
        <f t="shared" si="107"/>
        <v>125</v>
      </c>
      <c r="E460" s="221"/>
      <c r="F460" s="222">
        <f t="shared" si="108"/>
        <v>-16</v>
      </c>
      <c r="G460" s="222"/>
      <c r="H460" s="259"/>
      <c r="I460" s="221"/>
      <c r="J460" s="221">
        <v>-16</v>
      </c>
      <c r="K460" s="311"/>
      <c r="L460" s="222"/>
      <c r="M460" s="222">
        <f t="shared" si="106"/>
        <v>1484</v>
      </c>
      <c r="N460" s="259"/>
      <c r="O460" s="312"/>
      <c r="P460" s="313">
        <v>127</v>
      </c>
      <c r="Q460" s="315"/>
      <c r="T460" s="254"/>
      <c r="U460" s="254"/>
      <c r="V460" s="254"/>
      <c r="W460" s="254"/>
      <c r="X460" s="254"/>
      <c r="Y460" s="254"/>
      <c r="Z460" s="222">
        <f t="shared" si="109"/>
        <v>1484</v>
      </c>
    </row>
    <row r="461" spans="1:26" s="255" customFormat="1" ht="15" customHeight="1">
      <c r="A461" s="338" t="s">
        <v>498</v>
      </c>
      <c r="B461" s="307" t="s">
        <v>348</v>
      </c>
      <c r="C461" s="222">
        <v>2014</v>
      </c>
      <c r="D461" s="222">
        <f t="shared" si="107"/>
        <v>167.83333333333334</v>
      </c>
      <c r="E461" s="221"/>
      <c r="F461" s="222">
        <f t="shared" si="108"/>
        <v>-21</v>
      </c>
      <c r="G461" s="222"/>
      <c r="H461" s="259"/>
      <c r="I461" s="221"/>
      <c r="J461" s="221">
        <v>-21</v>
      </c>
      <c r="K461" s="311"/>
      <c r="L461" s="222"/>
      <c r="M461" s="222">
        <f t="shared" si="106"/>
        <v>1993</v>
      </c>
      <c r="N461" s="259"/>
      <c r="O461" s="312"/>
      <c r="P461" s="313">
        <v>198</v>
      </c>
      <c r="Q461" s="315"/>
      <c r="T461" s="254"/>
      <c r="U461" s="254"/>
      <c r="V461" s="254"/>
      <c r="W461" s="254"/>
      <c r="X461" s="254"/>
      <c r="Y461" s="254"/>
      <c r="Z461" s="222">
        <f t="shared" si="109"/>
        <v>1993</v>
      </c>
    </row>
    <row r="462" spans="1:26" s="255" customFormat="1" ht="15" customHeight="1">
      <c r="A462" s="338" t="s">
        <v>498</v>
      </c>
      <c r="B462" s="307" t="s">
        <v>469</v>
      </c>
      <c r="C462" s="222">
        <v>50</v>
      </c>
      <c r="D462" s="222">
        <f t="shared" si="107"/>
        <v>4.166666666666667</v>
      </c>
      <c r="E462" s="221"/>
      <c r="F462" s="222">
        <f t="shared" si="108"/>
        <v>-1</v>
      </c>
      <c r="G462" s="222"/>
      <c r="H462" s="259"/>
      <c r="I462" s="221"/>
      <c r="J462" s="221">
        <v>-1</v>
      </c>
      <c r="K462" s="311"/>
      <c r="L462" s="222"/>
      <c r="M462" s="222">
        <f t="shared" si="106"/>
        <v>49</v>
      </c>
      <c r="N462" s="259"/>
      <c r="O462" s="312"/>
      <c r="P462" s="313">
        <v>1</v>
      </c>
      <c r="Q462" s="315"/>
      <c r="T462" s="254"/>
      <c r="U462" s="254"/>
      <c r="V462" s="254"/>
      <c r="W462" s="254"/>
      <c r="X462" s="254"/>
      <c r="Y462" s="254"/>
      <c r="Z462" s="222">
        <f t="shared" si="109"/>
        <v>49</v>
      </c>
    </row>
    <row r="463" spans="1:26" s="255" customFormat="1" ht="15" customHeight="1">
      <c r="A463" s="338" t="s">
        <v>498</v>
      </c>
      <c r="B463" s="307" t="s">
        <v>63</v>
      </c>
      <c r="C463" s="222">
        <v>2203</v>
      </c>
      <c r="D463" s="222">
        <f t="shared" si="107"/>
        <v>183.58333333333334</v>
      </c>
      <c r="E463" s="221"/>
      <c r="F463" s="222">
        <f t="shared" si="108"/>
        <v>-23</v>
      </c>
      <c r="G463" s="222"/>
      <c r="H463" s="259"/>
      <c r="I463" s="221"/>
      <c r="J463" s="221">
        <v>-23</v>
      </c>
      <c r="K463" s="311"/>
      <c r="L463" s="222"/>
      <c r="M463" s="222">
        <f t="shared" si="106"/>
        <v>2180</v>
      </c>
      <c r="N463" s="259"/>
      <c r="O463" s="312"/>
      <c r="P463" s="313">
        <v>198</v>
      </c>
      <c r="Q463" s="315"/>
      <c r="T463" s="254"/>
      <c r="U463" s="254"/>
      <c r="V463" s="254"/>
      <c r="W463" s="254"/>
      <c r="X463" s="254"/>
      <c r="Y463" s="254"/>
      <c r="Z463" s="222">
        <f t="shared" si="109"/>
        <v>2180</v>
      </c>
    </row>
    <row r="464" spans="1:26" s="255" customFormat="1" ht="15" customHeight="1">
      <c r="A464" s="338" t="s">
        <v>498</v>
      </c>
      <c r="B464" s="307" t="s">
        <v>64</v>
      </c>
      <c r="C464" s="222">
        <v>2210</v>
      </c>
      <c r="D464" s="222">
        <f t="shared" si="107"/>
        <v>184.16666666666666</v>
      </c>
      <c r="E464" s="221"/>
      <c r="F464" s="222">
        <f t="shared" si="108"/>
        <v>-24</v>
      </c>
      <c r="G464" s="222"/>
      <c r="H464" s="259"/>
      <c r="I464" s="221"/>
      <c r="J464" s="221">
        <v>-24</v>
      </c>
      <c r="K464" s="311"/>
      <c r="L464" s="222"/>
      <c r="M464" s="222">
        <f t="shared" si="106"/>
        <v>2186</v>
      </c>
      <c r="N464" s="259"/>
      <c r="O464" s="312"/>
      <c r="P464" s="313">
        <v>453</v>
      </c>
      <c r="Q464" s="315"/>
      <c r="T464" s="254"/>
      <c r="U464" s="254"/>
      <c r="V464" s="254"/>
      <c r="W464" s="254"/>
      <c r="X464" s="254"/>
      <c r="Y464" s="254"/>
      <c r="Z464" s="222">
        <f t="shared" si="109"/>
        <v>2186</v>
      </c>
    </row>
    <row r="465" spans="1:26" s="255" customFormat="1" ht="15" customHeight="1">
      <c r="A465" s="338" t="s">
        <v>498</v>
      </c>
      <c r="B465" s="307" t="s">
        <v>439</v>
      </c>
      <c r="C465" s="222">
        <v>338</v>
      </c>
      <c r="D465" s="222">
        <f t="shared" si="107"/>
        <v>28.166666666666668</v>
      </c>
      <c r="E465" s="221"/>
      <c r="F465" s="222">
        <f t="shared" si="108"/>
        <v>-4</v>
      </c>
      <c r="G465" s="222"/>
      <c r="H465" s="259"/>
      <c r="I465" s="221"/>
      <c r="J465" s="221">
        <v>-4</v>
      </c>
      <c r="K465" s="311"/>
      <c r="L465" s="222"/>
      <c r="M465" s="222">
        <f t="shared" si="106"/>
        <v>334</v>
      </c>
      <c r="N465" s="259"/>
      <c r="O465" s="312"/>
      <c r="P465" s="313">
        <v>79</v>
      </c>
      <c r="Q465" s="315"/>
      <c r="T465" s="254"/>
      <c r="U465" s="254"/>
      <c r="V465" s="254"/>
      <c r="W465" s="254"/>
      <c r="X465" s="254"/>
      <c r="Y465" s="254"/>
      <c r="Z465" s="222">
        <f t="shared" si="109"/>
        <v>334</v>
      </c>
    </row>
    <row r="466" spans="1:26" s="255" customFormat="1" ht="15" customHeight="1">
      <c r="A466" s="338" t="s">
        <v>498</v>
      </c>
      <c r="B466" s="307" t="s">
        <v>484</v>
      </c>
      <c r="C466" s="222">
        <v>75</v>
      </c>
      <c r="D466" s="222">
        <f t="shared" si="107"/>
        <v>6.25</v>
      </c>
      <c r="E466" s="221"/>
      <c r="F466" s="222">
        <f t="shared" si="108"/>
        <v>-1</v>
      </c>
      <c r="G466" s="222"/>
      <c r="H466" s="259"/>
      <c r="I466" s="221"/>
      <c r="J466" s="221">
        <v>-1</v>
      </c>
      <c r="K466" s="311"/>
      <c r="L466" s="222"/>
      <c r="M466" s="222">
        <f t="shared" si="106"/>
        <v>74</v>
      </c>
      <c r="N466" s="259"/>
      <c r="O466" s="312"/>
      <c r="P466" s="313"/>
      <c r="Q466" s="315"/>
      <c r="T466" s="254"/>
      <c r="U466" s="254"/>
      <c r="V466" s="254"/>
      <c r="W466" s="254"/>
      <c r="X466" s="254"/>
      <c r="Y466" s="254"/>
      <c r="Z466" s="222">
        <f t="shared" si="109"/>
        <v>74</v>
      </c>
    </row>
    <row r="467" spans="1:26" s="255" customFormat="1" ht="15" customHeight="1">
      <c r="A467" s="338" t="s">
        <v>498</v>
      </c>
      <c r="B467" s="307" t="s">
        <v>9</v>
      </c>
      <c r="C467" s="222">
        <v>200</v>
      </c>
      <c r="D467" s="222">
        <f t="shared" si="107"/>
        <v>16.666666666666668</v>
      </c>
      <c r="E467" s="221"/>
      <c r="F467" s="222">
        <f t="shared" si="108"/>
        <v>-2</v>
      </c>
      <c r="G467" s="222"/>
      <c r="H467" s="259"/>
      <c r="I467" s="221"/>
      <c r="J467" s="221">
        <v>-2</v>
      </c>
      <c r="K467" s="311"/>
      <c r="L467" s="222"/>
      <c r="M467" s="222">
        <f t="shared" si="106"/>
        <v>198</v>
      </c>
      <c r="N467" s="259"/>
      <c r="O467" s="312"/>
      <c r="P467" s="313">
        <v>21</v>
      </c>
      <c r="Q467" s="315"/>
      <c r="T467" s="254"/>
      <c r="U467" s="254"/>
      <c r="V467" s="254"/>
      <c r="W467" s="254"/>
      <c r="X467" s="254"/>
      <c r="Y467" s="254"/>
      <c r="Z467" s="222">
        <f t="shared" si="109"/>
        <v>198</v>
      </c>
    </row>
    <row r="468" spans="1:26" s="255" customFormat="1" ht="15" customHeight="1">
      <c r="A468" s="338" t="s">
        <v>498</v>
      </c>
      <c r="B468" s="307" t="s">
        <v>103</v>
      </c>
      <c r="C468" s="222">
        <v>483</v>
      </c>
      <c r="D468" s="222">
        <f t="shared" si="107"/>
        <v>40.25</v>
      </c>
      <c r="E468" s="221"/>
      <c r="F468" s="222">
        <f t="shared" si="108"/>
        <v>-5</v>
      </c>
      <c r="G468" s="222"/>
      <c r="H468" s="259"/>
      <c r="I468" s="221"/>
      <c r="J468" s="221">
        <v>-5</v>
      </c>
      <c r="K468" s="311"/>
      <c r="L468" s="222"/>
      <c r="M468" s="222">
        <f t="shared" si="106"/>
        <v>478</v>
      </c>
      <c r="N468" s="259"/>
      <c r="O468" s="312"/>
      <c r="P468" s="313">
        <v>41</v>
      </c>
      <c r="Q468" s="315"/>
      <c r="T468" s="254"/>
      <c r="U468" s="254"/>
      <c r="V468" s="254"/>
      <c r="W468" s="254"/>
      <c r="X468" s="254"/>
      <c r="Y468" s="254"/>
      <c r="Z468" s="222">
        <f t="shared" si="109"/>
        <v>478</v>
      </c>
    </row>
    <row r="469" spans="1:26" s="255" customFormat="1" ht="15" customHeight="1">
      <c r="A469" s="338" t="s">
        <v>498</v>
      </c>
      <c r="B469" s="307" t="s">
        <v>35</v>
      </c>
      <c r="C469" s="222">
        <v>1101</v>
      </c>
      <c r="D469" s="222">
        <f t="shared" si="107"/>
        <v>91.75</v>
      </c>
      <c r="E469" s="221"/>
      <c r="F469" s="222">
        <f t="shared" si="108"/>
        <v>-12</v>
      </c>
      <c r="G469" s="222"/>
      <c r="H469" s="259"/>
      <c r="I469" s="221"/>
      <c r="J469" s="221">
        <v>-12</v>
      </c>
      <c r="K469" s="311"/>
      <c r="L469" s="222"/>
      <c r="M469" s="222">
        <f t="shared" si="106"/>
        <v>1089</v>
      </c>
      <c r="N469" s="259"/>
      <c r="O469" s="312"/>
      <c r="P469" s="313">
        <v>80</v>
      </c>
      <c r="Q469" s="328"/>
      <c r="T469" s="254"/>
      <c r="U469" s="254"/>
      <c r="V469" s="254"/>
      <c r="W469" s="254"/>
      <c r="X469" s="254"/>
      <c r="Y469" s="254"/>
      <c r="Z469" s="222">
        <f t="shared" si="109"/>
        <v>1089</v>
      </c>
    </row>
    <row r="470" spans="1:26" s="293" customFormat="1" ht="25.5" customHeight="1">
      <c r="A470" s="337" t="s">
        <v>499</v>
      </c>
      <c r="B470" s="340" t="s">
        <v>563</v>
      </c>
      <c r="C470" s="292">
        <f>C471+C472+C473</f>
        <v>3802</v>
      </c>
      <c r="D470" s="292">
        <f>D471+D472+D473</f>
        <v>316.83333333333331</v>
      </c>
      <c r="E470" s="300">
        <f t="shared" ref="E470:M470" si="110">E471+E472+E473</f>
        <v>0</v>
      </c>
      <c r="F470" s="292">
        <f>F471+F472+F473</f>
        <v>-10</v>
      </c>
      <c r="G470" s="292"/>
      <c r="H470" s="292">
        <f t="shared" si="110"/>
        <v>0</v>
      </c>
      <c r="I470" s="300">
        <f t="shared" si="110"/>
        <v>0</v>
      </c>
      <c r="J470" s="292">
        <f>J472+J471+J473</f>
        <v>-10</v>
      </c>
      <c r="K470" s="300"/>
      <c r="L470" s="300">
        <f>C470*Q470/12*-1</f>
        <v>-10.286796536796535</v>
      </c>
      <c r="M470" s="300">
        <f t="shared" si="110"/>
        <v>3792</v>
      </c>
      <c r="N470" s="301"/>
      <c r="O470" s="302">
        <v>3850</v>
      </c>
      <c r="P470" s="327">
        <f>P471+P472+P473</f>
        <v>125</v>
      </c>
      <c r="Q470" s="303">
        <f>P470/O470</f>
        <v>3.2467532467532464E-2</v>
      </c>
      <c r="R470" s="304"/>
      <c r="S470" s="304"/>
      <c r="T470" s="305"/>
      <c r="U470" s="305"/>
      <c r="V470" s="305"/>
      <c r="W470" s="305"/>
      <c r="X470" s="305"/>
      <c r="Y470" s="305"/>
      <c r="Z470" s="292">
        <f t="shared" si="109"/>
        <v>3792</v>
      </c>
    </row>
    <row r="471" spans="1:26" s="255" customFormat="1" ht="25.5" customHeight="1">
      <c r="A471" s="338" t="s">
        <v>499</v>
      </c>
      <c r="B471" s="324" t="s">
        <v>15</v>
      </c>
      <c r="C471" s="222">
        <v>300</v>
      </c>
      <c r="D471" s="222">
        <f>C471/12</f>
        <v>25</v>
      </c>
      <c r="E471" s="221"/>
      <c r="F471" s="222">
        <f>H471+J471</f>
        <v>-1</v>
      </c>
      <c r="G471" s="222"/>
      <c r="H471" s="259"/>
      <c r="I471" s="221"/>
      <c r="J471" s="221">
        <v>-1</v>
      </c>
      <c r="K471" s="311"/>
      <c r="L471" s="222"/>
      <c r="M471" s="222">
        <f>C471+F471</f>
        <v>299</v>
      </c>
      <c r="N471" s="259"/>
      <c r="O471" s="312"/>
      <c r="P471" s="313">
        <v>12</v>
      </c>
      <c r="Q471" s="314"/>
      <c r="T471" s="254"/>
      <c r="U471" s="254"/>
      <c r="V471" s="254"/>
      <c r="W471" s="254"/>
      <c r="X471" s="254"/>
      <c r="Y471" s="254"/>
      <c r="Z471" s="222">
        <f t="shared" si="109"/>
        <v>299</v>
      </c>
    </row>
    <row r="472" spans="1:26" s="255" customFormat="1" ht="25.5" customHeight="1">
      <c r="A472" s="339" t="s">
        <v>499</v>
      </c>
      <c r="B472" s="307" t="s">
        <v>123</v>
      </c>
      <c r="C472" s="222">
        <v>2396</v>
      </c>
      <c r="D472" s="222">
        <f t="shared" ref="D472:D473" si="111">C472/12</f>
        <v>199.66666666666666</v>
      </c>
      <c r="E472" s="221"/>
      <c r="F472" s="222">
        <f t="shared" ref="F472:F473" si="112">H472+J472</f>
        <v>-6</v>
      </c>
      <c r="G472" s="222"/>
      <c r="H472" s="259"/>
      <c r="I472" s="221"/>
      <c r="J472" s="221">
        <v>-6</v>
      </c>
      <c r="K472" s="311"/>
      <c r="L472" s="222"/>
      <c r="M472" s="222">
        <f>C472+F472</f>
        <v>2390</v>
      </c>
      <c r="N472" s="259"/>
      <c r="O472" s="312"/>
      <c r="P472" s="313">
        <v>61</v>
      </c>
      <c r="Q472" s="315"/>
      <c r="T472" s="254"/>
      <c r="U472" s="254"/>
      <c r="V472" s="254"/>
      <c r="W472" s="254"/>
      <c r="X472" s="254"/>
      <c r="Y472" s="254"/>
      <c r="Z472" s="222">
        <f t="shared" si="109"/>
        <v>2390</v>
      </c>
    </row>
    <row r="473" spans="1:26" s="255" customFormat="1" ht="25.5" customHeight="1">
      <c r="A473" s="338" t="s">
        <v>499</v>
      </c>
      <c r="B473" s="324" t="s">
        <v>9</v>
      </c>
      <c r="C473" s="222">
        <v>1106</v>
      </c>
      <c r="D473" s="222">
        <f t="shared" si="111"/>
        <v>92.166666666666671</v>
      </c>
      <c r="E473" s="221"/>
      <c r="F473" s="222">
        <f t="shared" si="112"/>
        <v>-3</v>
      </c>
      <c r="G473" s="222"/>
      <c r="H473" s="259"/>
      <c r="I473" s="221"/>
      <c r="J473" s="221">
        <v>-3</v>
      </c>
      <c r="K473" s="311"/>
      <c r="L473" s="222"/>
      <c r="M473" s="222">
        <f>C473+F473</f>
        <v>1103</v>
      </c>
      <c r="N473" s="259"/>
      <c r="O473" s="312"/>
      <c r="P473" s="313">
        <v>52</v>
      </c>
      <c r="Q473" s="328"/>
      <c r="T473" s="254"/>
      <c r="U473" s="254"/>
      <c r="V473" s="254"/>
      <c r="W473" s="254"/>
      <c r="X473" s="254"/>
      <c r="Y473" s="254"/>
      <c r="Z473" s="222">
        <f t="shared" si="109"/>
        <v>1103</v>
      </c>
    </row>
    <row r="474" spans="1:26" s="293" customFormat="1" ht="14.25" customHeight="1">
      <c r="A474" s="337" t="s">
        <v>500</v>
      </c>
      <c r="B474" s="322" t="s">
        <v>564</v>
      </c>
      <c r="C474" s="292">
        <f>SUM(C475:C484)</f>
        <v>6026</v>
      </c>
      <c r="D474" s="292">
        <f>SUM(D475:D484)</f>
        <v>502.16666666666674</v>
      </c>
      <c r="E474" s="300">
        <f t="shared" ref="E474:M474" si="113">SUM(E475:E484)</f>
        <v>0</v>
      </c>
      <c r="F474" s="292">
        <f t="shared" si="113"/>
        <v>-159</v>
      </c>
      <c r="G474" s="292"/>
      <c r="H474" s="292">
        <f t="shared" si="113"/>
        <v>0</v>
      </c>
      <c r="I474" s="300">
        <f t="shared" si="113"/>
        <v>0</v>
      </c>
      <c r="J474" s="292">
        <f>J475+J476+J477+J478+J479+J480+J481+J482+J483+J484</f>
        <v>-159</v>
      </c>
      <c r="K474" s="300"/>
      <c r="L474" s="300">
        <f>C474*Q474/12*-1</f>
        <v>-153.87418405564472</v>
      </c>
      <c r="M474" s="300">
        <f t="shared" si="113"/>
        <v>5867</v>
      </c>
      <c r="N474" s="301"/>
      <c r="O474" s="302">
        <v>6230</v>
      </c>
      <c r="P474" s="327">
        <f>P475+P476+P477+P478+P479+P480+P481+P482+P483+P484</f>
        <v>1909</v>
      </c>
      <c r="Q474" s="303">
        <f>P474/O474</f>
        <v>0.30642054574638844</v>
      </c>
      <c r="R474" s="304"/>
      <c r="S474" s="304"/>
      <c r="T474" s="305"/>
      <c r="U474" s="305"/>
      <c r="V474" s="305"/>
      <c r="W474" s="305"/>
      <c r="X474" s="305"/>
      <c r="Y474" s="305"/>
      <c r="Z474" s="292">
        <f t="shared" si="109"/>
        <v>5867</v>
      </c>
    </row>
    <row r="475" spans="1:26" s="255" customFormat="1" ht="15" customHeight="1">
      <c r="A475" s="338" t="s">
        <v>500</v>
      </c>
      <c r="B475" s="324" t="s">
        <v>43</v>
      </c>
      <c r="C475" s="222">
        <v>292</v>
      </c>
      <c r="D475" s="222">
        <f>C475/12</f>
        <v>24.333333333333332</v>
      </c>
      <c r="E475" s="221"/>
      <c r="F475" s="222">
        <f>H475+J475</f>
        <v>-8</v>
      </c>
      <c r="G475" s="222"/>
      <c r="H475" s="259"/>
      <c r="I475" s="221"/>
      <c r="J475" s="221">
        <v>-8</v>
      </c>
      <c r="K475" s="311"/>
      <c r="L475" s="222"/>
      <c r="M475" s="222">
        <f t="shared" ref="M475:M484" si="114">C475+F475</f>
        <v>284</v>
      </c>
      <c r="N475" s="259"/>
      <c r="O475" s="312"/>
      <c r="P475" s="313">
        <v>78</v>
      </c>
      <c r="Q475" s="314"/>
      <c r="T475" s="254"/>
      <c r="U475" s="254"/>
      <c r="V475" s="254"/>
      <c r="W475" s="254"/>
      <c r="X475" s="254"/>
      <c r="Y475" s="254"/>
      <c r="Z475" s="222">
        <f t="shared" si="109"/>
        <v>284</v>
      </c>
    </row>
    <row r="476" spans="1:26" s="255" customFormat="1" ht="15" customHeight="1">
      <c r="A476" s="338" t="s">
        <v>500</v>
      </c>
      <c r="B476" s="307" t="s">
        <v>456</v>
      </c>
      <c r="C476" s="222">
        <v>602</v>
      </c>
      <c r="D476" s="222">
        <f t="shared" ref="D476:D484" si="115">C476/12</f>
        <v>50.166666666666664</v>
      </c>
      <c r="E476" s="221"/>
      <c r="F476" s="222">
        <f t="shared" ref="F476:F484" si="116">H476+J476</f>
        <v>-16</v>
      </c>
      <c r="G476" s="222"/>
      <c r="H476" s="259"/>
      <c r="I476" s="221"/>
      <c r="J476" s="221">
        <v>-16</v>
      </c>
      <c r="K476" s="311"/>
      <c r="L476" s="222"/>
      <c r="M476" s="222">
        <f t="shared" si="114"/>
        <v>586</v>
      </c>
      <c r="N476" s="259"/>
      <c r="O476" s="312"/>
      <c r="P476" s="313">
        <v>293</v>
      </c>
      <c r="Q476" s="315"/>
      <c r="T476" s="254"/>
      <c r="U476" s="254"/>
      <c r="V476" s="254"/>
      <c r="W476" s="254"/>
      <c r="X476" s="254"/>
      <c r="Y476" s="254"/>
      <c r="Z476" s="222">
        <f t="shared" si="109"/>
        <v>586</v>
      </c>
    </row>
    <row r="477" spans="1:26" s="255" customFormat="1" ht="15" customHeight="1">
      <c r="A477" s="338" t="s">
        <v>500</v>
      </c>
      <c r="B477" s="324" t="s">
        <v>449</v>
      </c>
      <c r="C477" s="222">
        <v>688</v>
      </c>
      <c r="D477" s="222">
        <f t="shared" si="115"/>
        <v>57.333333333333336</v>
      </c>
      <c r="E477" s="221"/>
      <c r="F477" s="222">
        <f t="shared" si="116"/>
        <v>-18</v>
      </c>
      <c r="G477" s="222"/>
      <c r="H477" s="259"/>
      <c r="I477" s="221"/>
      <c r="J477" s="221">
        <v>-18</v>
      </c>
      <c r="K477" s="311"/>
      <c r="L477" s="222"/>
      <c r="M477" s="222">
        <f t="shared" si="114"/>
        <v>670</v>
      </c>
      <c r="N477" s="259"/>
      <c r="O477" s="312"/>
      <c r="P477" s="313">
        <v>132</v>
      </c>
      <c r="Q477" s="315"/>
      <c r="T477" s="254"/>
      <c r="U477" s="254"/>
      <c r="V477" s="254"/>
      <c r="W477" s="254"/>
      <c r="X477" s="254"/>
      <c r="Y477" s="254"/>
      <c r="Z477" s="222">
        <f t="shared" si="109"/>
        <v>670</v>
      </c>
    </row>
    <row r="478" spans="1:26" s="255" customFormat="1" ht="15" customHeight="1">
      <c r="A478" s="338" t="s">
        <v>500</v>
      </c>
      <c r="B478" s="324" t="s">
        <v>55</v>
      </c>
      <c r="C478" s="222">
        <v>353</v>
      </c>
      <c r="D478" s="222">
        <f t="shared" si="115"/>
        <v>29.416666666666668</v>
      </c>
      <c r="E478" s="221"/>
      <c r="F478" s="222">
        <f t="shared" si="116"/>
        <v>-9</v>
      </c>
      <c r="G478" s="222"/>
      <c r="H478" s="259"/>
      <c r="I478" s="221"/>
      <c r="J478" s="221">
        <v>-9</v>
      </c>
      <c r="K478" s="311"/>
      <c r="L478" s="222"/>
      <c r="M478" s="222">
        <f t="shared" si="114"/>
        <v>344</v>
      </c>
      <c r="N478" s="259"/>
      <c r="O478" s="312"/>
      <c r="P478" s="313">
        <v>169</v>
      </c>
      <c r="Q478" s="315"/>
      <c r="T478" s="254"/>
      <c r="U478" s="254"/>
      <c r="V478" s="254"/>
      <c r="W478" s="254"/>
      <c r="X478" s="254"/>
      <c r="Y478" s="254"/>
      <c r="Z478" s="222">
        <f t="shared" si="109"/>
        <v>344</v>
      </c>
    </row>
    <row r="479" spans="1:26" s="255" customFormat="1" ht="15" customHeight="1">
      <c r="A479" s="339" t="s">
        <v>500</v>
      </c>
      <c r="B479" s="307" t="s">
        <v>123</v>
      </c>
      <c r="C479" s="222">
        <v>100</v>
      </c>
      <c r="D479" s="222">
        <f t="shared" si="115"/>
        <v>8.3333333333333339</v>
      </c>
      <c r="E479" s="221"/>
      <c r="F479" s="222">
        <f t="shared" si="116"/>
        <v>-3</v>
      </c>
      <c r="G479" s="222"/>
      <c r="H479" s="259"/>
      <c r="I479" s="221"/>
      <c r="J479" s="221">
        <v>-3</v>
      </c>
      <c r="K479" s="311"/>
      <c r="L479" s="222"/>
      <c r="M479" s="222">
        <f t="shared" si="114"/>
        <v>97</v>
      </c>
      <c r="N479" s="259"/>
      <c r="O479" s="312"/>
      <c r="P479" s="313">
        <v>4</v>
      </c>
      <c r="Q479" s="315"/>
      <c r="T479" s="254"/>
      <c r="U479" s="254"/>
      <c r="V479" s="254"/>
      <c r="W479" s="254"/>
      <c r="X479" s="254"/>
      <c r="Y479" s="254"/>
      <c r="Z479" s="222">
        <f t="shared" si="109"/>
        <v>97</v>
      </c>
    </row>
    <row r="480" spans="1:26" s="255" customFormat="1" ht="15" customHeight="1">
      <c r="A480" s="338" t="s">
        <v>500</v>
      </c>
      <c r="B480" s="324" t="s">
        <v>348</v>
      </c>
      <c r="C480" s="222">
        <v>444</v>
      </c>
      <c r="D480" s="222">
        <f t="shared" si="115"/>
        <v>37</v>
      </c>
      <c r="E480" s="221"/>
      <c r="F480" s="222">
        <f t="shared" si="116"/>
        <v>-12</v>
      </c>
      <c r="G480" s="222"/>
      <c r="H480" s="259"/>
      <c r="I480" s="221"/>
      <c r="J480" s="221">
        <v>-12</v>
      </c>
      <c r="K480" s="311"/>
      <c r="L480" s="222"/>
      <c r="M480" s="222">
        <f t="shared" si="114"/>
        <v>432</v>
      </c>
      <c r="N480" s="259"/>
      <c r="O480" s="312"/>
      <c r="P480" s="313">
        <v>155</v>
      </c>
      <c r="Q480" s="315"/>
      <c r="T480" s="254"/>
      <c r="U480" s="254"/>
      <c r="V480" s="254"/>
      <c r="W480" s="254"/>
      <c r="X480" s="254"/>
      <c r="Y480" s="254"/>
      <c r="Z480" s="222">
        <f t="shared" si="109"/>
        <v>432</v>
      </c>
    </row>
    <row r="481" spans="1:26" s="255" customFormat="1" ht="15" customHeight="1">
      <c r="A481" s="338" t="s">
        <v>500</v>
      </c>
      <c r="B481" s="324" t="s">
        <v>469</v>
      </c>
      <c r="C481" s="222">
        <v>918</v>
      </c>
      <c r="D481" s="222">
        <f t="shared" si="115"/>
        <v>76.5</v>
      </c>
      <c r="E481" s="221"/>
      <c r="F481" s="222">
        <f t="shared" si="116"/>
        <v>-24</v>
      </c>
      <c r="G481" s="222"/>
      <c r="H481" s="259"/>
      <c r="I481" s="221"/>
      <c r="J481" s="221">
        <v>-24</v>
      </c>
      <c r="K481" s="311"/>
      <c r="L481" s="222"/>
      <c r="M481" s="222">
        <f t="shared" si="114"/>
        <v>894</v>
      </c>
      <c r="N481" s="259"/>
      <c r="O481" s="312"/>
      <c r="P481" s="313">
        <v>276</v>
      </c>
      <c r="Q481" s="315"/>
      <c r="T481" s="254"/>
      <c r="U481" s="254"/>
      <c r="V481" s="254"/>
      <c r="W481" s="254"/>
      <c r="X481" s="254"/>
      <c r="Y481" s="254"/>
      <c r="Z481" s="222">
        <f t="shared" si="109"/>
        <v>894</v>
      </c>
    </row>
    <row r="482" spans="1:26" s="255" customFormat="1" ht="15" customHeight="1">
      <c r="A482" s="338" t="s">
        <v>500</v>
      </c>
      <c r="B482" s="324" t="s">
        <v>64</v>
      </c>
      <c r="C482" s="222">
        <v>1026</v>
      </c>
      <c r="D482" s="222">
        <f t="shared" si="115"/>
        <v>85.5</v>
      </c>
      <c r="E482" s="221"/>
      <c r="F482" s="222">
        <f t="shared" si="116"/>
        <v>-27</v>
      </c>
      <c r="G482" s="222"/>
      <c r="H482" s="259"/>
      <c r="I482" s="221"/>
      <c r="J482" s="221">
        <v>-27</v>
      </c>
      <c r="K482" s="311"/>
      <c r="L482" s="222"/>
      <c r="M482" s="222">
        <f t="shared" si="114"/>
        <v>999</v>
      </c>
      <c r="N482" s="259"/>
      <c r="O482" s="312"/>
      <c r="P482" s="313">
        <v>354</v>
      </c>
      <c r="Q482" s="315"/>
      <c r="T482" s="254"/>
      <c r="U482" s="254"/>
      <c r="V482" s="254"/>
      <c r="W482" s="254"/>
      <c r="X482" s="254"/>
      <c r="Y482" s="254"/>
      <c r="Z482" s="222">
        <f t="shared" si="109"/>
        <v>999</v>
      </c>
    </row>
    <row r="483" spans="1:26" s="255" customFormat="1" ht="15" customHeight="1">
      <c r="A483" s="338" t="s">
        <v>500</v>
      </c>
      <c r="B483" s="324" t="s">
        <v>439</v>
      </c>
      <c r="C483" s="222">
        <v>530</v>
      </c>
      <c r="D483" s="222">
        <f t="shared" si="115"/>
        <v>44.166666666666664</v>
      </c>
      <c r="E483" s="221"/>
      <c r="F483" s="222">
        <f t="shared" si="116"/>
        <v>-14</v>
      </c>
      <c r="G483" s="222"/>
      <c r="H483" s="259"/>
      <c r="I483" s="221"/>
      <c r="J483" s="221">
        <v>-14</v>
      </c>
      <c r="K483" s="311"/>
      <c r="L483" s="222"/>
      <c r="M483" s="222">
        <f t="shared" si="114"/>
        <v>516</v>
      </c>
      <c r="N483" s="259"/>
      <c r="O483" s="312"/>
      <c r="P483" s="313">
        <v>197</v>
      </c>
      <c r="Q483" s="315"/>
      <c r="T483" s="254"/>
      <c r="U483" s="254"/>
      <c r="V483" s="254"/>
      <c r="W483" s="254"/>
      <c r="X483" s="254"/>
      <c r="Y483" s="254"/>
      <c r="Z483" s="222">
        <f t="shared" si="109"/>
        <v>516</v>
      </c>
    </row>
    <row r="484" spans="1:26" s="255" customFormat="1" ht="15" customHeight="1">
      <c r="A484" s="338" t="s">
        <v>500</v>
      </c>
      <c r="B484" s="324" t="s">
        <v>9</v>
      </c>
      <c r="C484" s="222">
        <v>1073</v>
      </c>
      <c r="D484" s="222">
        <f t="shared" si="115"/>
        <v>89.416666666666671</v>
      </c>
      <c r="E484" s="221"/>
      <c r="F484" s="222">
        <f t="shared" si="116"/>
        <v>-28</v>
      </c>
      <c r="G484" s="222"/>
      <c r="H484" s="259"/>
      <c r="I484" s="221"/>
      <c r="J484" s="221">
        <v>-28</v>
      </c>
      <c r="K484" s="311"/>
      <c r="L484" s="222"/>
      <c r="M484" s="222">
        <f t="shared" si="114"/>
        <v>1045</v>
      </c>
      <c r="N484" s="259"/>
      <c r="O484" s="312"/>
      <c r="P484" s="313">
        <v>251</v>
      </c>
      <c r="Q484" s="328"/>
      <c r="T484" s="254"/>
      <c r="U484" s="254"/>
      <c r="V484" s="254"/>
      <c r="W484" s="254"/>
      <c r="X484" s="254"/>
      <c r="Y484" s="254"/>
      <c r="Z484" s="222">
        <f t="shared" si="109"/>
        <v>1045</v>
      </c>
    </row>
    <row r="485" spans="1:26" s="293" customFormat="1" ht="38.25" customHeight="1">
      <c r="A485" s="297" t="s">
        <v>565</v>
      </c>
      <c r="B485" s="340" t="s">
        <v>566</v>
      </c>
      <c r="C485" s="292">
        <f>C486+C487+C488+C489+C490+C491+C492</f>
        <v>2728</v>
      </c>
      <c r="D485" s="292">
        <f>D486+D487+D488+D489+D490+D491+D492</f>
        <v>227.33333333333331</v>
      </c>
      <c r="E485" s="300">
        <f t="shared" ref="E485:M485" si="117">E486+E487+E488+E489+E490+E491+E492</f>
        <v>0</v>
      </c>
      <c r="F485" s="292">
        <f>F486+F487+F488+F489+F490+F491+F492</f>
        <v>-208</v>
      </c>
      <c r="G485" s="292"/>
      <c r="H485" s="292">
        <f t="shared" si="117"/>
        <v>-208</v>
      </c>
      <c r="I485" s="300">
        <f t="shared" si="117"/>
        <v>0</v>
      </c>
      <c r="J485" s="292">
        <v>0</v>
      </c>
      <c r="K485" s="300"/>
      <c r="L485" s="300"/>
      <c r="M485" s="300">
        <f t="shared" si="117"/>
        <v>2520</v>
      </c>
      <c r="N485" s="301"/>
      <c r="O485" s="302"/>
      <c r="P485" s="302">
        <f>P486+P487+P488+P489+P490+P492</f>
        <v>574</v>
      </c>
      <c r="Q485" s="303"/>
      <c r="R485" s="304"/>
      <c r="S485" s="304"/>
      <c r="T485" s="305"/>
      <c r="U485" s="305"/>
      <c r="V485" s="305"/>
      <c r="W485" s="305"/>
      <c r="X485" s="305"/>
      <c r="Y485" s="305"/>
      <c r="Z485" s="292">
        <f t="shared" si="109"/>
        <v>2520</v>
      </c>
    </row>
    <row r="486" spans="1:26" s="255" customFormat="1" ht="38.25" customHeight="1">
      <c r="A486" s="344" t="s">
        <v>565</v>
      </c>
      <c r="B486" s="324" t="s">
        <v>443</v>
      </c>
      <c r="C486" s="222">
        <v>10</v>
      </c>
      <c r="D486" s="222">
        <f>C486/12</f>
        <v>0.83333333333333337</v>
      </c>
      <c r="E486" s="221"/>
      <c r="F486" s="222">
        <f>H486</f>
        <v>-1</v>
      </c>
      <c r="G486" s="222"/>
      <c r="H486" s="218">
        <v>-1</v>
      </c>
      <c r="I486" s="221"/>
      <c r="J486" s="221"/>
      <c r="K486" s="311"/>
      <c r="L486" s="222"/>
      <c r="M486" s="222">
        <f t="shared" ref="M486:M492" si="118">C486+F486</f>
        <v>9</v>
      </c>
      <c r="N486" s="259"/>
      <c r="O486" s="312"/>
      <c r="P486" s="313">
        <v>1</v>
      </c>
      <c r="Q486" s="314"/>
      <c r="T486" s="254"/>
      <c r="U486" s="254"/>
      <c r="V486" s="254"/>
      <c r="W486" s="254"/>
      <c r="X486" s="254"/>
      <c r="Y486" s="254"/>
      <c r="Z486" s="222">
        <f t="shared" si="109"/>
        <v>9</v>
      </c>
    </row>
    <row r="487" spans="1:26" s="255" customFormat="1" ht="38.25" customHeight="1">
      <c r="A487" s="344" t="s">
        <v>565</v>
      </c>
      <c r="B487" s="324" t="s">
        <v>446</v>
      </c>
      <c r="C487" s="222">
        <v>266</v>
      </c>
      <c r="D487" s="222">
        <f t="shared" ref="D487:D511" si="119">C487/12</f>
        <v>22.166666666666668</v>
      </c>
      <c r="E487" s="221"/>
      <c r="F487" s="222">
        <f t="shared" ref="F487:F492" si="120">H487</f>
        <v>-22</v>
      </c>
      <c r="G487" s="222"/>
      <c r="H487" s="218">
        <v>-22</v>
      </c>
      <c r="I487" s="221"/>
      <c r="J487" s="221"/>
      <c r="K487" s="311"/>
      <c r="L487" s="222"/>
      <c r="M487" s="222">
        <f t="shared" si="118"/>
        <v>244</v>
      </c>
      <c r="N487" s="259"/>
      <c r="O487" s="312"/>
      <c r="P487" s="313">
        <v>73</v>
      </c>
      <c r="Q487" s="315"/>
      <c r="T487" s="254"/>
      <c r="U487" s="254"/>
      <c r="V487" s="254"/>
      <c r="W487" s="254"/>
      <c r="X487" s="254"/>
      <c r="Y487" s="254"/>
      <c r="Z487" s="222">
        <f t="shared" si="109"/>
        <v>244</v>
      </c>
    </row>
    <row r="488" spans="1:26" s="255" customFormat="1" ht="38.25" customHeight="1">
      <c r="A488" s="306" t="s">
        <v>565</v>
      </c>
      <c r="B488" s="307" t="s">
        <v>123</v>
      </c>
      <c r="C488" s="222">
        <v>450</v>
      </c>
      <c r="D488" s="222">
        <f t="shared" si="119"/>
        <v>37.5</v>
      </c>
      <c r="E488" s="221"/>
      <c r="F488" s="222">
        <f t="shared" si="120"/>
        <v>-38</v>
      </c>
      <c r="G488" s="222"/>
      <c r="H488" s="218">
        <v>-38</v>
      </c>
      <c r="I488" s="221"/>
      <c r="J488" s="221"/>
      <c r="K488" s="311"/>
      <c r="L488" s="222"/>
      <c r="M488" s="222">
        <f t="shared" si="118"/>
        <v>412</v>
      </c>
      <c r="N488" s="259"/>
      <c r="O488" s="312"/>
      <c r="P488" s="313">
        <v>227</v>
      </c>
      <c r="Q488" s="315"/>
      <c r="T488" s="254"/>
      <c r="U488" s="254"/>
      <c r="V488" s="254"/>
      <c r="W488" s="254"/>
      <c r="X488" s="254"/>
      <c r="Y488" s="254"/>
      <c r="Z488" s="222">
        <f t="shared" si="109"/>
        <v>412</v>
      </c>
    </row>
    <row r="489" spans="1:26" s="255" customFormat="1" ht="38.25" customHeight="1">
      <c r="A489" s="344" t="s">
        <v>565</v>
      </c>
      <c r="B489" s="324" t="s">
        <v>439</v>
      </c>
      <c r="C489" s="222">
        <v>70</v>
      </c>
      <c r="D489" s="222">
        <f t="shared" si="119"/>
        <v>5.833333333333333</v>
      </c>
      <c r="E489" s="221"/>
      <c r="F489" s="222">
        <f t="shared" si="120"/>
        <v>-6</v>
      </c>
      <c r="G489" s="222"/>
      <c r="H489" s="218">
        <v>-6</v>
      </c>
      <c r="I489" s="221"/>
      <c r="J489" s="221"/>
      <c r="K489" s="311"/>
      <c r="L489" s="222"/>
      <c r="M489" s="222">
        <f t="shared" si="118"/>
        <v>64</v>
      </c>
      <c r="N489" s="259"/>
      <c r="O489" s="312"/>
      <c r="P489" s="313">
        <v>36</v>
      </c>
      <c r="Q489" s="315"/>
      <c r="T489" s="254"/>
      <c r="U489" s="254"/>
      <c r="V489" s="254"/>
      <c r="W489" s="254"/>
      <c r="X489" s="254"/>
      <c r="Y489" s="254"/>
      <c r="Z489" s="222">
        <f t="shared" si="109"/>
        <v>64</v>
      </c>
    </row>
    <row r="490" spans="1:26" s="255" customFormat="1" ht="38.25" customHeight="1">
      <c r="A490" s="344" t="s">
        <v>565</v>
      </c>
      <c r="B490" s="324" t="s">
        <v>492</v>
      </c>
      <c r="C490" s="222">
        <v>300</v>
      </c>
      <c r="D490" s="222">
        <f t="shared" si="119"/>
        <v>25</v>
      </c>
      <c r="E490" s="221"/>
      <c r="F490" s="222">
        <f t="shared" si="120"/>
        <v>-25</v>
      </c>
      <c r="G490" s="222"/>
      <c r="H490" s="218">
        <v>-25</v>
      </c>
      <c r="I490" s="221"/>
      <c r="J490" s="221"/>
      <c r="K490" s="311"/>
      <c r="L490" s="222"/>
      <c r="M490" s="222">
        <f t="shared" si="118"/>
        <v>275</v>
      </c>
      <c r="N490" s="259"/>
      <c r="O490" s="312"/>
      <c r="P490" s="313">
        <v>99</v>
      </c>
      <c r="Q490" s="315"/>
      <c r="T490" s="254"/>
      <c r="U490" s="254"/>
      <c r="V490" s="254"/>
      <c r="W490" s="254"/>
      <c r="X490" s="254"/>
      <c r="Y490" s="254"/>
      <c r="Z490" s="222">
        <f t="shared" si="109"/>
        <v>275</v>
      </c>
    </row>
    <row r="491" spans="1:26" s="255" customFormat="1" ht="38.25" customHeight="1">
      <c r="A491" s="344" t="s">
        <v>565</v>
      </c>
      <c r="B491" s="324" t="s">
        <v>13</v>
      </c>
      <c r="C491" s="222">
        <v>370</v>
      </c>
      <c r="D491" s="222">
        <f t="shared" si="119"/>
        <v>30.833333333333332</v>
      </c>
      <c r="E491" s="221"/>
      <c r="F491" s="222">
        <f t="shared" si="120"/>
        <v>-11</v>
      </c>
      <c r="G491" s="222"/>
      <c r="H491" s="218">
        <v>-11</v>
      </c>
      <c r="I491" s="221"/>
      <c r="J491" s="221"/>
      <c r="K491" s="311"/>
      <c r="L491" s="222"/>
      <c r="M491" s="222">
        <f t="shared" si="118"/>
        <v>359</v>
      </c>
      <c r="N491" s="259"/>
      <c r="O491" s="312"/>
      <c r="P491" s="313"/>
      <c r="Q491" s="315"/>
      <c r="T491" s="254"/>
      <c r="U491" s="254"/>
      <c r="V491" s="254"/>
      <c r="W491" s="254"/>
      <c r="X491" s="254"/>
      <c r="Y491" s="254"/>
      <c r="Z491" s="222">
        <f t="shared" si="109"/>
        <v>359</v>
      </c>
    </row>
    <row r="492" spans="1:26" s="255" customFormat="1" ht="38.25" customHeight="1">
      <c r="A492" s="344" t="s">
        <v>565</v>
      </c>
      <c r="B492" s="324" t="s">
        <v>501</v>
      </c>
      <c r="C492" s="222">
        <v>1262</v>
      </c>
      <c r="D492" s="222">
        <f t="shared" si="119"/>
        <v>105.16666666666667</v>
      </c>
      <c r="E492" s="221"/>
      <c r="F492" s="222">
        <f t="shared" si="120"/>
        <v>-105</v>
      </c>
      <c r="G492" s="222"/>
      <c r="H492" s="218">
        <v>-105</v>
      </c>
      <c r="I492" s="221"/>
      <c r="J492" s="221"/>
      <c r="K492" s="311"/>
      <c r="L492" s="222"/>
      <c r="M492" s="222">
        <f t="shared" si="118"/>
        <v>1157</v>
      </c>
      <c r="N492" s="259"/>
      <c r="O492" s="312"/>
      <c r="P492" s="313">
        <v>138</v>
      </c>
      <c r="Q492" s="328"/>
      <c r="T492" s="254"/>
      <c r="U492" s="254"/>
      <c r="V492" s="254"/>
      <c r="W492" s="254"/>
      <c r="X492" s="254"/>
      <c r="Y492" s="254"/>
      <c r="Z492" s="222">
        <f t="shared" si="109"/>
        <v>1157</v>
      </c>
    </row>
    <row r="493" spans="1:26" s="293" customFormat="1" ht="38.25" customHeight="1">
      <c r="A493" s="297" t="s">
        <v>567</v>
      </c>
      <c r="B493" s="340" t="s">
        <v>568</v>
      </c>
      <c r="C493" s="292">
        <f>C494+C495+C496+C497+C498+C499+C500+C501+C502</f>
        <v>4762</v>
      </c>
      <c r="D493" s="292">
        <f>D494+D495+D496+D497+D498+D499+D500+D501+D502</f>
        <v>396.83333333333331</v>
      </c>
      <c r="E493" s="300">
        <f t="shared" ref="E493:M493" si="121">E494+E495+E496+E497+E498+E499+E500+E501+E502</f>
        <v>616</v>
      </c>
      <c r="F493" s="292">
        <f>H493</f>
        <v>-325</v>
      </c>
      <c r="G493" s="292"/>
      <c r="H493" s="292">
        <f t="shared" si="121"/>
        <v>-325</v>
      </c>
      <c r="I493" s="300">
        <f t="shared" si="121"/>
        <v>0</v>
      </c>
      <c r="J493" s="292"/>
      <c r="K493" s="300"/>
      <c r="L493" s="300"/>
      <c r="M493" s="300">
        <f t="shared" si="121"/>
        <v>4437</v>
      </c>
      <c r="N493" s="301"/>
      <c r="O493" s="302"/>
      <c r="P493" s="302">
        <f>P494+P495+P496+P497+P498</f>
        <v>703</v>
      </c>
      <c r="Q493" s="303"/>
      <c r="R493" s="304"/>
      <c r="S493" s="304"/>
      <c r="T493" s="305"/>
      <c r="U493" s="305"/>
      <c r="V493" s="305"/>
      <c r="W493" s="305"/>
      <c r="X493" s="305"/>
      <c r="Y493" s="305"/>
      <c r="Z493" s="292">
        <f t="shared" si="109"/>
        <v>4437</v>
      </c>
    </row>
    <row r="494" spans="1:26" s="255" customFormat="1" ht="38.25" customHeight="1">
      <c r="A494" s="320" t="s">
        <v>502</v>
      </c>
      <c r="B494" s="324" t="s">
        <v>503</v>
      </c>
      <c r="C494" s="222">
        <v>600</v>
      </c>
      <c r="D494" s="222">
        <f t="shared" si="119"/>
        <v>50</v>
      </c>
      <c r="E494" s="221"/>
      <c r="F494" s="222">
        <f>H494</f>
        <v>-50</v>
      </c>
      <c r="G494" s="222"/>
      <c r="H494" s="222">
        <v>-50</v>
      </c>
      <c r="I494" s="221"/>
      <c r="J494" s="221"/>
      <c r="K494" s="311"/>
      <c r="L494" s="222"/>
      <c r="M494" s="222">
        <f t="shared" ref="M494:M502" si="122">C494+F494</f>
        <v>550</v>
      </c>
      <c r="N494" s="259"/>
      <c r="O494" s="312"/>
      <c r="P494" s="313">
        <v>155</v>
      </c>
      <c r="Q494" s="314"/>
      <c r="T494" s="254"/>
      <c r="U494" s="254"/>
      <c r="V494" s="254"/>
      <c r="W494" s="254"/>
      <c r="X494" s="254"/>
      <c r="Y494" s="254"/>
      <c r="Z494" s="222">
        <f t="shared" si="109"/>
        <v>550</v>
      </c>
    </row>
    <row r="495" spans="1:26" s="255" customFormat="1" ht="38.25" customHeight="1">
      <c r="A495" s="320" t="s">
        <v>502</v>
      </c>
      <c r="B495" s="324" t="s">
        <v>453</v>
      </c>
      <c r="C495" s="222">
        <v>138</v>
      </c>
      <c r="D495" s="222">
        <f t="shared" si="119"/>
        <v>11.5</v>
      </c>
      <c r="E495" s="221"/>
      <c r="F495" s="222">
        <f t="shared" ref="F495:F502" si="123">H495</f>
        <v>-12</v>
      </c>
      <c r="G495" s="222"/>
      <c r="H495" s="222">
        <v>-12</v>
      </c>
      <c r="I495" s="221"/>
      <c r="J495" s="221"/>
      <c r="K495" s="311"/>
      <c r="L495" s="222"/>
      <c r="M495" s="222">
        <f t="shared" si="122"/>
        <v>126</v>
      </c>
      <c r="N495" s="259"/>
      <c r="O495" s="312"/>
      <c r="P495" s="313">
        <v>9</v>
      </c>
      <c r="Q495" s="315"/>
      <c r="T495" s="254"/>
      <c r="U495" s="254"/>
      <c r="V495" s="254"/>
      <c r="W495" s="254"/>
      <c r="X495" s="254"/>
      <c r="Y495" s="254"/>
      <c r="Z495" s="222">
        <f t="shared" si="109"/>
        <v>126</v>
      </c>
    </row>
    <row r="496" spans="1:26" s="255" customFormat="1" ht="38.25" customHeight="1">
      <c r="A496" s="320" t="s">
        <v>502</v>
      </c>
      <c r="B496" s="324" t="s">
        <v>443</v>
      </c>
      <c r="C496" s="222">
        <v>526</v>
      </c>
      <c r="D496" s="222">
        <f t="shared" si="119"/>
        <v>43.833333333333336</v>
      </c>
      <c r="E496" s="221"/>
      <c r="F496" s="222">
        <f t="shared" si="123"/>
        <v>-44</v>
      </c>
      <c r="G496" s="222"/>
      <c r="H496" s="222">
        <v>-44</v>
      </c>
      <c r="I496" s="221"/>
      <c r="J496" s="221"/>
      <c r="K496" s="311"/>
      <c r="L496" s="222"/>
      <c r="M496" s="222">
        <f t="shared" si="122"/>
        <v>482</v>
      </c>
      <c r="N496" s="259"/>
      <c r="O496" s="312"/>
      <c r="P496" s="313">
        <v>94</v>
      </c>
      <c r="Q496" s="315"/>
      <c r="T496" s="254"/>
      <c r="U496" s="254"/>
      <c r="V496" s="254"/>
      <c r="W496" s="254"/>
      <c r="X496" s="254"/>
      <c r="Y496" s="254"/>
      <c r="Z496" s="222">
        <f t="shared" si="109"/>
        <v>482</v>
      </c>
    </row>
    <row r="497" spans="1:26" s="255" customFormat="1" ht="38.25" customHeight="1">
      <c r="A497" s="318" t="s">
        <v>502</v>
      </c>
      <c r="B497" s="307" t="s">
        <v>123</v>
      </c>
      <c r="C497" s="222">
        <v>1300</v>
      </c>
      <c r="D497" s="222">
        <f t="shared" si="119"/>
        <v>108.33333333333333</v>
      </c>
      <c r="E497" s="221"/>
      <c r="F497" s="222">
        <f t="shared" si="123"/>
        <v>-77</v>
      </c>
      <c r="G497" s="222"/>
      <c r="H497" s="222">
        <v>-77</v>
      </c>
      <c r="I497" s="221"/>
      <c r="J497" s="221"/>
      <c r="K497" s="311"/>
      <c r="L497" s="222"/>
      <c r="M497" s="222">
        <f t="shared" si="122"/>
        <v>1223</v>
      </c>
      <c r="N497" s="259"/>
      <c r="O497" s="312"/>
      <c r="P497" s="313">
        <v>365</v>
      </c>
      <c r="Q497" s="315"/>
      <c r="T497" s="254"/>
      <c r="U497" s="254"/>
      <c r="V497" s="254"/>
      <c r="W497" s="254"/>
      <c r="X497" s="254"/>
      <c r="Y497" s="254"/>
      <c r="Z497" s="222">
        <f t="shared" si="109"/>
        <v>1223</v>
      </c>
    </row>
    <row r="498" spans="1:26" s="255" customFormat="1" ht="38.25" customHeight="1">
      <c r="A498" s="320" t="s">
        <v>502</v>
      </c>
      <c r="B498" s="324" t="s">
        <v>439</v>
      </c>
      <c r="C498" s="222">
        <v>285</v>
      </c>
      <c r="D498" s="222">
        <f t="shared" si="119"/>
        <v>23.75</v>
      </c>
      <c r="E498" s="221"/>
      <c r="F498" s="222">
        <f t="shared" si="123"/>
        <v>-24</v>
      </c>
      <c r="G498" s="222"/>
      <c r="H498" s="222">
        <v>-24</v>
      </c>
      <c r="I498" s="221"/>
      <c r="J498" s="221"/>
      <c r="K498" s="311"/>
      <c r="L498" s="222"/>
      <c r="M498" s="222">
        <f t="shared" si="122"/>
        <v>261</v>
      </c>
      <c r="N498" s="259"/>
      <c r="O498" s="312"/>
      <c r="P498" s="313">
        <v>80</v>
      </c>
      <c r="Q498" s="315"/>
      <c r="T498" s="254"/>
      <c r="U498" s="254"/>
      <c r="V498" s="254"/>
      <c r="W498" s="254"/>
      <c r="X498" s="254"/>
      <c r="Y498" s="254"/>
      <c r="Z498" s="222">
        <f t="shared" si="109"/>
        <v>261</v>
      </c>
    </row>
    <row r="499" spans="1:26" s="255" customFormat="1" ht="38.25" customHeight="1">
      <c r="A499" s="320" t="s">
        <v>502</v>
      </c>
      <c r="B499" s="75" t="s">
        <v>13</v>
      </c>
      <c r="C499" s="222">
        <v>787</v>
      </c>
      <c r="D499" s="222">
        <f t="shared" si="119"/>
        <v>65.583333333333329</v>
      </c>
      <c r="E499" s="221"/>
      <c r="F499" s="222">
        <f t="shared" si="123"/>
        <v>-24</v>
      </c>
      <c r="G499" s="222"/>
      <c r="H499" s="222">
        <v>-24</v>
      </c>
      <c r="I499" s="221"/>
      <c r="J499" s="221"/>
      <c r="K499" s="311"/>
      <c r="L499" s="222"/>
      <c r="M499" s="222">
        <f t="shared" si="122"/>
        <v>763</v>
      </c>
      <c r="N499" s="259"/>
      <c r="O499" s="312"/>
      <c r="P499" s="313"/>
      <c r="T499" s="254"/>
      <c r="U499" s="254"/>
      <c r="V499" s="254"/>
      <c r="W499" s="254"/>
      <c r="X499" s="254"/>
      <c r="Y499" s="254"/>
      <c r="Z499" s="222">
        <f t="shared" si="109"/>
        <v>763</v>
      </c>
    </row>
    <row r="500" spans="1:26" s="255" customFormat="1" ht="38.25" customHeight="1">
      <c r="A500" s="320" t="s">
        <v>502</v>
      </c>
      <c r="B500" s="345" t="s">
        <v>569</v>
      </c>
      <c r="C500" s="222">
        <v>390</v>
      </c>
      <c r="D500" s="222">
        <f t="shared" si="119"/>
        <v>32.5</v>
      </c>
      <c r="E500" s="221"/>
      <c r="F500" s="222">
        <f t="shared" si="123"/>
        <v>-33</v>
      </c>
      <c r="G500" s="222"/>
      <c r="H500" s="222">
        <v>-33</v>
      </c>
      <c r="I500" s="221"/>
      <c r="J500" s="221"/>
      <c r="K500" s="311"/>
      <c r="L500" s="222"/>
      <c r="M500" s="222">
        <f t="shared" si="122"/>
        <v>357</v>
      </c>
      <c r="N500" s="259"/>
      <c r="O500" s="312"/>
      <c r="P500" s="313"/>
      <c r="T500" s="254"/>
      <c r="U500" s="254"/>
      <c r="V500" s="254"/>
      <c r="W500" s="254"/>
      <c r="X500" s="254"/>
      <c r="Y500" s="254"/>
      <c r="Z500" s="222">
        <f t="shared" si="109"/>
        <v>357</v>
      </c>
    </row>
    <row r="501" spans="1:26" s="255" customFormat="1" ht="38.25" customHeight="1">
      <c r="A501" s="320" t="s">
        <v>502</v>
      </c>
      <c r="B501" s="324" t="s">
        <v>501</v>
      </c>
      <c r="C501" s="222">
        <v>120</v>
      </c>
      <c r="D501" s="222">
        <f t="shared" si="119"/>
        <v>10</v>
      </c>
      <c r="E501" s="221"/>
      <c r="F501" s="222">
        <f t="shared" si="123"/>
        <v>-10</v>
      </c>
      <c r="G501" s="222"/>
      <c r="H501" s="222">
        <v>-10</v>
      </c>
      <c r="I501" s="221"/>
      <c r="J501" s="221"/>
      <c r="K501" s="311"/>
      <c r="L501" s="222"/>
      <c r="M501" s="222">
        <f t="shared" si="122"/>
        <v>110</v>
      </c>
      <c r="N501" s="259"/>
      <c r="O501" s="312"/>
      <c r="P501" s="313"/>
      <c r="T501" s="254"/>
      <c r="U501" s="254"/>
      <c r="V501" s="254"/>
      <c r="W501" s="254"/>
      <c r="X501" s="254"/>
      <c r="Y501" s="254"/>
      <c r="Z501" s="222">
        <f t="shared" si="109"/>
        <v>110</v>
      </c>
    </row>
    <row r="502" spans="1:26" s="255" customFormat="1" ht="38.25" customHeight="1">
      <c r="A502" s="320" t="s">
        <v>502</v>
      </c>
      <c r="B502" s="345" t="s">
        <v>570</v>
      </c>
      <c r="C502" s="222">
        <v>616</v>
      </c>
      <c r="D502" s="222">
        <f t="shared" si="119"/>
        <v>51.333333333333336</v>
      </c>
      <c r="E502" s="222">
        <v>616</v>
      </c>
      <c r="F502" s="222">
        <f t="shared" si="123"/>
        <v>-51</v>
      </c>
      <c r="G502" s="222"/>
      <c r="H502" s="222">
        <v>-51</v>
      </c>
      <c r="I502" s="221"/>
      <c r="J502" s="221"/>
      <c r="K502" s="311"/>
      <c r="L502" s="222"/>
      <c r="M502" s="222">
        <f t="shared" si="122"/>
        <v>565</v>
      </c>
      <c r="N502" s="259"/>
      <c r="O502" s="312"/>
      <c r="P502" s="313"/>
      <c r="T502" s="254"/>
      <c r="U502" s="254"/>
      <c r="V502" s="254"/>
      <c r="W502" s="254"/>
      <c r="X502" s="254"/>
      <c r="Y502" s="254"/>
      <c r="Z502" s="222">
        <f t="shared" si="109"/>
        <v>565</v>
      </c>
    </row>
    <row r="503" spans="1:26" s="293" customFormat="1" ht="14.25" customHeight="1">
      <c r="A503" s="343" t="s">
        <v>504</v>
      </c>
      <c r="B503" s="322" t="s">
        <v>571</v>
      </c>
      <c r="C503" s="292">
        <f>C504+C505+C506+C507+C508+C509+C510+C511</f>
        <v>9528</v>
      </c>
      <c r="D503" s="292">
        <f>D504+D505+D506+D507+D508+D509+D510+D511</f>
        <v>794</v>
      </c>
      <c r="E503" s="300">
        <f t="shared" ref="E503:M503" si="124">E504+E505+E506+E507+E508+E509+E510+E511</f>
        <v>0</v>
      </c>
      <c r="F503" s="292">
        <f t="shared" si="124"/>
        <v>-774</v>
      </c>
      <c r="G503" s="292"/>
      <c r="H503" s="292">
        <f t="shared" si="124"/>
        <v>-774</v>
      </c>
      <c r="I503" s="300">
        <f t="shared" si="124"/>
        <v>0</v>
      </c>
      <c r="J503" s="292"/>
      <c r="K503" s="300"/>
      <c r="L503" s="300"/>
      <c r="M503" s="300">
        <f t="shared" si="124"/>
        <v>8754</v>
      </c>
      <c r="N503" s="301"/>
      <c r="O503" s="302"/>
      <c r="P503" s="302">
        <f>P504+P505+P506+P507+P508+P509+P511</f>
        <v>2487</v>
      </c>
      <c r="Q503" s="303"/>
      <c r="R503" s="304"/>
      <c r="S503" s="304"/>
      <c r="T503" s="305"/>
      <c r="U503" s="305"/>
      <c r="V503" s="305"/>
      <c r="W503" s="305"/>
      <c r="X503" s="305"/>
      <c r="Y503" s="305"/>
      <c r="Z503" s="292">
        <f t="shared" si="109"/>
        <v>8754</v>
      </c>
    </row>
    <row r="504" spans="1:26" s="255" customFormat="1" ht="15" customHeight="1">
      <c r="A504" s="344" t="s">
        <v>572</v>
      </c>
      <c r="B504" s="345" t="s">
        <v>503</v>
      </c>
      <c r="C504" s="222">
        <v>4900</v>
      </c>
      <c r="D504" s="222">
        <f t="shared" si="119"/>
        <v>408.33333333333331</v>
      </c>
      <c r="E504" s="221"/>
      <c r="F504" s="222">
        <f>H504</f>
        <v>-408</v>
      </c>
      <c r="G504" s="222"/>
      <c r="H504" s="222">
        <v>-408</v>
      </c>
      <c r="I504" s="221"/>
      <c r="J504" s="221"/>
      <c r="K504" s="311"/>
      <c r="L504" s="222"/>
      <c r="M504" s="222">
        <f t="shared" ref="M504:M511" si="125">C504+F504</f>
        <v>4492</v>
      </c>
      <c r="N504" s="259"/>
      <c r="O504" s="312"/>
      <c r="P504" s="313">
        <v>1441</v>
      </c>
      <c r="Q504" s="314"/>
      <c r="T504" s="254"/>
      <c r="U504" s="254"/>
      <c r="V504" s="254"/>
      <c r="W504" s="254"/>
      <c r="X504" s="254"/>
      <c r="Y504" s="254"/>
      <c r="Z504" s="222">
        <f t="shared" si="109"/>
        <v>4492</v>
      </c>
    </row>
    <row r="505" spans="1:26" s="255" customFormat="1" ht="15" customHeight="1">
      <c r="A505" s="320" t="s">
        <v>504</v>
      </c>
      <c r="B505" s="345" t="s">
        <v>446</v>
      </c>
      <c r="C505" s="222">
        <v>73</v>
      </c>
      <c r="D505" s="222">
        <f t="shared" si="119"/>
        <v>6.083333333333333</v>
      </c>
      <c r="E505" s="221"/>
      <c r="F505" s="222">
        <f t="shared" ref="F505:F511" si="126">H505</f>
        <v>-6</v>
      </c>
      <c r="G505" s="222"/>
      <c r="H505" s="222">
        <v>-6</v>
      </c>
      <c r="I505" s="221"/>
      <c r="J505" s="221"/>
      <c r="K505" s="311"/>
      <c r="L505" s="222"/>
      <c r="M505" s="222">
        <f t="shared" si="125"/>
        <v>67</v>
      </c>
      <c r="N505" s="259"/>
      <c r="O505" s="312"/>
      <c r="P505" s="313">
        <v>52</v>
      </c>
      <c r="Q505" s="315"/>
      <c r="T505" s="254"/>
      <c r="U505" s="254"/>
      <c r="V505" s="254"/>
      <c r="W505" s="254"/>
      <c r="X505" s="254"/>
      <c r="Y505" s="254"/>
      <c r="Z505" s="222">
        <f t="shared" si="109"/>
        <v>67</v>
      </c>
    </row>
    <row r="506" spans="1:26" s="255" customFormat="1" ht="15" customHeight="1">
      <c r="A506" s="320" t="s">
        <v>504</v>
      </c>
      <c r="B506" s="345" t="s">
        <v>505</v>
      </c>
      <c r="C506" s="222">
        <v>810</v>
      </c>
      <c r="D506" s="222">
        <f t="shared" si="119"/>
        <v>67.5</v>
      </c>
      <c r="E506" s="221"/>
      <c r="F506" s="222">
        <f t="shared" si="126"/>
        <v>-68</v>
      </c>
      <c r="G506" s="222"/>
      <c r="H506" s="222">
        <v>-68</v>
      </c>
      <c r="I506" s="221"/>
      <c r="J506" s="221"/>
      <c r="K506" s="311"/>
      <c r="L506" s="222"/>
      <c r="M506" s="222">
        <f t="shared" si="125"/>
        <v>742</v>
      </c>
      <c r="N506" s="259"/>
      <c r="O506" s="312"/>
      <c r="P506" s="313">
        <v>113</v>
      </c>
      <c r="Q506" s="315"/>
      <c r="T506" s="254"/>
      <c r="U506" s="254"/>
      <c r="V506" s="254"/>
      <c r="W506" s="254"/>
      <c r="X506" s="254"/>
      <c r="Y506" s="254"/>
      <c r="Z506" s="222">
        <f t="shared" si="109"/>
        <v>742</v>
      </c>
    </row>
    <row r="507" spans="1:26" s="255" customFormat="1" ht="15" customHeight="1">
      <c r="A507" s="320" t="s">
        <v>504</v>
      </c>
      <c r="B507" s="345" t="s">
        <v>347</v>
      </c>
      <c r="C507" s="222">
        <v>844</v>
      </c>
      <c r="D507" s="222">
        <f t="shared" si="119"/>
        <v>70.333333333333329</v>
      </c>
      <c r="E507" s="221"/>
      <c r="F507" s="222">
        <f t="shared" si="126"/>
        <v>-70</v>
      </c>
      <c r="G507" s="222"/>
      <c r="H507" s="222">
        <v>-70</v>
      </c>
      <c r="I507" s="221"/>
      <c r="J507" s="221"/>
      <c r="K507" s="311"/>
      <c r="L507" s="222"/>
      <c r="M507" s="222">
        <f t="shared" si="125"/>
        <v>774</v>
      </c>
      <c r="N507" s="259"/>
      <c r="O507" s="312"/>
      <c r="P507" s="313">
        <v>464</v>
      </c>
      <c r="Q507" s="315"/>
      <c r="T507" s="254"/>
      <c r="U507" s="254"/>
      <c r="V507" s="254"/>
      <c r="W507" s="254"/>
      <c r="X507" s="254"/>
      <c r="Y507" s="254"/>
      <c r="Z507" s="222">
        <f t="shared" si="109"/>
        <v>774</v>
      </c>
    </row>
    <row r="508" spans="1:26" s="255" customFormat="1" ht="15" customHeight="1">
      <c r="A508" s="320" t="s">
        <v>504</v>
      </c>
      <c r="B508" s="345" t="s">
        <v>439</v>
      </c>
      <c r="C508" s="222">
        <v>20</v>
      </c>
      <c r="D508" s="222">
        <f t="shared" si="119"/>
        <v>1.6666666666666667</v>
      </c>
      <c r="E508" s="221"/>
      <c r="F508" s="222">
        <f t="shared" si="126"/>
        <v>-2</v>
      </c>
      <c r="G508" s="222"/>
      <c r="H508" s="222">
        <v>-2</v>
      </c>
      <c r="I508" s="221"/>
      <c r="J508" s="221"/>
      <c r="K508" s="311"/>
      <c r="L508" s="222"/>
      <c r="M508" s="222">
        <f t="shared" si="125"/>
        <v>18</v>
      </c>
      <c r="N508" s="259"/>
      <c r="O508" s="312"/>
      <c r="P508" s="313">
        <v>3</v>
      </c>
      <c r="Q508" s="315"/>
      <c r="T508" s="254"/>
      <c r="U508" s="254"/>
      <c r="V508" s="254"/>
      <c r="W508" s="254"/>
      <c r="X508" s="254"/>
      <c r="Y508" s="254"/>
      <c r="Z508" s="222">
        <f t="shared" si="109"/>
        <v>18</v>
      </c>
    </row>
    <row r="509" spans="1:26" s="255" customFormat="1" ht="15" customHeight="1">
      <c r="A509" s="320" t="s">
        <v>504</v>
      </c>
      <c r="B509" s="345" t="s">
        <v>492</v>
      </c>
      <c r="C509" s="222">
        <v>45</v>
      </c>
      <c r="D509" s="222">
        <f t="shared" si="119"/>
        <v>3.75</v>
      </c>
      <c r="E509" s="221"/>
      <c r="F509" s="222">
        <f t="shared" si="126"/>
        <v>-4</v>
      </c>
      <c r="G509" s="222"/>
      <c r="H509" s="222">
        <v>-4</v>
      </c>
      <c r="I509" s="221"/>
      <c r="J509" s="221"/>
      <c r="K509" s="311"/>
      <c r="L509" s="222"/>
      <c r="M509" s="222">
        <f t="shared" si="125"/>
        <v>41</v>
      </c>
      <c r="N509" s="259"/>
      <c r="O509" s="312"/>
      <c r="P509" s="313">
        <v>22</v>
      </c>
      <c r="Q509" s="315"/>
      <c r="T509" s="254"/>
      <c r="U509" s="254"/>
      <c r="V509" s="254"/>
      <c r="W509" s="254"/>
      <c r="X509" s="254"/>
      <c r="Y509" s="254"/>
      <c r="Z509" s="222">
        <f t="shared" si="109"/>
        <v>41</v>
      </c>
    </row>
    <row r="510" spans="1:26" s="255" customFormat="1" ht="15" customHeight="1">
      <c r="A510" s="320" t="s">
        <v>504</v>
      </c>
      <c r="B510" s="75" t="s">
        <v>13</v>
      </c>
      <c r="C510" s="222">
        <v>406</v>
      </c>
      <c r="D510" s="222">
        <f t="shared" si="119"/>
        <v>33.833333333333336</v>
      </c>
      <c r="E510" s="221"/>
      <c r="F510" s="222">
        <f t="shared" si="126"/>
        <v>-13</v>
      </c>
      <c r="G510" s="222"/>
      <c r="H510" s="222">
        <v>-13</v>
      </c>
      <c r="I510" s="221"/>
      <c r="J510" s="221"/>
      <c r="K510" s="311"/>
      <c r="L510" s="222"/>
      <c r="M510" s="222">
        <f t="shared" si="125"/>
        <v>393</v>
      </c>
      <c r="N510" s="259"/>
      <c r="O510" s="312"/>
      <c r="P510" s="313"/>
      <c r="Q510" s="315"/>
      <c r="T510" s="254"/>
      <c r="U510" s="254"/>
      <c r="V510" s="254"/>
      <c r="W510" s="254"/>
      <c r="X510" s="254"/>
      <c r="Y510" s="254"/>
      <c r="Z510" s="222">
        <f t="shared" si="109"/>
        <v>393</v>
      </c>
    </row>
    <row r="511" spans="1:26" s="255" customFormat="1" ht="15" customHeight="1">
      <c r="A511" s="320" t="s">
        <v>504</v>
      </c>
      <c r="B511" s="345" t="s">
        <v>501</v>
      </c>
      <c r="C511" s="222">
        <v>2430</v>
      </c>
      <c r="D511" s="222">
        <f t="shared" si="119"/>
        <v>202.5</v>
      </c>
      <c r="E511" s="221"/>
      <c r="F511" s="222">
        <f t="shared" si="126"/>
        <v>-203</v>
      </c>
      <c r="G511" s="222"/>
      <c r="H511" s="222">
        <v>-203</v>
      </c>
      <c r="I511" s="221"/>
      <c r="J511" s="221"/>
      <c r="K511" s="311"/>
      <c r="L511" s="222"/>
      <c r="M511" s="222">
        <f t="shared" si="125"/>
        <v>2227</v>
      </c>
      <c r="N511" s="259"/>
      <c r="O511" s="312"/>
      <c r="P511" s="313">
        <v>392</v>
      </c>
      <c r="Q511" s="328"/>
      <c r="T511" s="254"/>
      <c r="U511" s="254"/>
      <c r="V511" s="254"/>
      <c r="W511" s="254"/>
      <c r="X511" s="254"/>
      <c r="Y511" s="254"/>
      <c r="Z511" s="222">
        <f t="shared" si="109"/>
        <v>2227</v>
      </c>
    </row>
    <row r="512" spans="1:26" s="293" customFormat="1" ht="14.25" customHeight="1">
      <c r="A512" s="346" t="s">
        <v>573</v>
      </c>
      <c r="B512" s="322" t="s">
        <v>574</v>
      </c>
      <c r="C512" s="292">
        <f>SUM(C513:C552)</f>
        <v>39472</v>
      </c>
      <c r="D512" s="292">
        <f t="shared" ref="D512:Y512" si="127">SUM(D513:D552)</f>
        <v>3289.3333333333335</v>
      </c>
      <c r="E512" s="292">
        <f t="shared" si="127"/>
        <v>0</v>
      </c>
      <c r="F512" s="292">
        <f>SUM(F513:F552)</f>
        <v>778.06666666666661</v>
      </c>
      <c r="G512" s="292">
        <f t="shared" si="127"/>
        <v>1132</v>
      </c>
      <c r="H512" s="292">
        <f t="shared" si="127"/>
        <v>-328.93333333333334</v>
      </c>
      <c r="I512" s="292">
        <f t="shared" si="127"/>
        <v>0</v>
      </c>
      <c r="J512" s="292">
        <f t="shared" si="127"/>
        <v>-25</v>
      </c>
      <c r="K512" s="292">
        <f t="shared" si="127"/>
        <v>0</v>
      </c>
      <c r="L512" s="292">
        <f t="shared" si="127"/>
        <v>0</v>
      </c>
      <c r="M512" s="292" t="e">
        <f t="shared" si="127"/>
        <v>#REF!</v>
      </c>
      <c r="N512" s="292">
        <f t="shared" si="127"/>
        <v>0</v>
      </c>
      <c r="O512" s="292">
        <f t="shared" si="127"/>
        <v>0</v>
      </c>
      <c r="P512" s="292">
        <f t="shared" si="127"/>
        <v>304</v>
      </c>
      <c r="Q512" s="292">
        <f t="shared" si="127"/>
        <v>0</v>
      </c>
      <c r="R512" s="292">
        <f t="shared" si="127"/>
        <v>662</v>
      </c>
      <c r="S512" s="292">
        <f t="shared" si="127"/>
        <v>0</v>
      </c>
      <c r="T512" s="292">
        <f t="shared" si="127"/>
        <v>0</v>
      </c>
      <c r="U512" s="292" t="e">
        <f t="shared" si="127"/>
        <v>#REF!</v>
      </c>
      <c r="V512" s="292">
        <f t="shared" si="127"/>
        <v>0</v>
      </c>
      <c r="W512" s="292">
        <f t="shared" si="127"/>
        <v>25</v>
      </c>
      <c r="X512" s="292">
        <f t="shared" si="127"/>
        <v>0</v>
      </c>
      <c r="Y512" s="292">
        <f t="shared" si="127"/>
        <v>0</v>
      </c>
      <c r="Z512" s="292">
        <f>SUM(Z513:Z552)</f>
        <v>40250.066666666666</v>
      </c>
    </row>
    <row r="513" spans="1:26" s="258" customFormat="1" ht="14.25" customHeight="1">
      <c r="A513" s="320" t="s">
        <v>573</v>
      </c>
      <c r="B513" s="294" t="s">
        <v>575</v>
      </c>
      <c r="C513" s="222">
        <v>0</v>
      </c>
      <c r="D513" s="222">
        <v>0</v>
      </c>
      <c r="E513" s="300"/>
      <c r="F513" s="222">
        <f>H513+J513+G513</f>
        <v>80</v>
      </c>
      <c r="G513" s="222">
        <v>80</v>
      </c>
      <c r="H513" s="222">
        <v>0</v>
      </c>
      <c r="I513" s="300"/>
      <c r="J513" s="222">
        <v>0</v>
      </c>
      <c r="K513" s="300"/>
      <c r="L513" s="300"/>
      <c r="M513" s="300"/>
      <c r="N513" s="301"/>
      <c r="O513" s="302"/>
      <c r="P513" s="302"/>
      <c r="Q513" s="304"/>
      <c r="R513" s="304"/>
      <c r="S513" s="304"/>
      <c r="T513" s="305"/>
      <c r="U513" s="347"/>
      <c r="V513" s="305"/>
      <c r="W513" s="305"/>
      <c r="X513" s="305"/>
      <c r="Y513" s="305"/>
      <c r="Z513" s="222">
        <f>C513+F513</f>
        <v>80</v>
      </c>
    </row>
    <row r="514" spans="1:26" s="255" customFormat="1" ht="15" customHeight="1">
      <c r="A514" s="320" t="s">
        <v>573</v>
      </c>
      <c r="B514" s="307" t="s">
        <v>470</v>
      </c>
      <c r="C514" s="264">
        <v>1216</v>
      </c>
      <c r="D514" s="264">
        <f>C514/12</f>
        <v>101.33333333333333</v>
      </c>
      <c r="E514" s="221"/>
      <c r="F514" s="222">
        <f>H514+J514+G514</f>
        <v>-12.133333333333333</v>
      </c>
      <c r="G514" s="222"/>
      <c r="H514" s="222">
        <f>C514/12*10%*-1</f>
        <v>-10.133333333333333</v>
      </c>
      <c r="I514" s="221"/>
      <c r="J514" s="221">
        <v>-2</v>
      </c>
      <c r="K514" s="311"/>
      <c r="L514" s="222"/>
      <c r="M514" s="222" t="e">
        <f>C514+H514+#REF!</f>
        <v>#REF!</v>
      </c>
      <c r="N514" s="259"/>
      <c r="O514" s="312"/>
      <c r="P514" s="218">
        <v>131</v>
      </c>
      <c r="T514" s="254"/>
      <c r="U514" s="254"/>
      <c r="V514" s="254"/>
      <c r="W514" s="254"/>
      <c r="X514" s="254"/>
      <c r="Y514" s="254"/>
      <c r="Z514" s="222">
        <f t="shared" si="109"/>
        <v>1203.8666666666666</v>
      </c>
    </row>
    <row r="515" spans="1:26" s="255" customFormat="1" ht="15" customHeight="1">
      <c r="A515" s="320" t="s">
        <v>573</v>
      </c>
      <c r="B515" s="348" t="s">
        <v>171</v>
      </c>
      <c r="C515" s="265">
        <v>195</v>
      </c>
      <c r="D515" s="264">
        <f t="shared" ref="D515:D552" si="128">C515/12</f>
        <v>16.25</v>
      </c>
      <c r="E515" s="221"/>
      <c r="F515" s="222">
        <f t="shared" ref="F515:F552" si="129">H515+J515+G515</f>
        <v>-1.625</v>
      </c>
      <c r="G515" s="222"/>
      <c r="H515" s="222">
        <f t="shared" ref="H515:H552" si="130">C515/12*10%*-1</f>
        <v>-1.625</v>
      </c>
      <c r="I515" s="221"/>
      <c r="J515" s="221">
        <v>0</v>
      </c>
      <c r="K515" s="300"/>
      <c r="L515" s="221"/>
      <c r="M515" s="222" t="e">
        <f>C515+H515+#REF!</f>
        <v>#REF!</v>
      </c>
      <c r="N515" s="259"/>
      <c r="O515" s="312"/>
      <c r="P515" s="218">
        <v>1</v>
      </c>
      <c r="T515" s="254"/>
      <c r="U515" s="254"/>
      <c r="V515" s="254"/>
      <c r="W515" s="254"/>
      <c r="X515" s="254"/>
      <c r="Y515" s="254"/>
      <c r="Z515" s="222">
        <f t="shared" si="109"/>
        <v>193.375</v>
      </c>
    </row>
    <row r="516" spans="1:26" s="258" customFormat="1" ht="15" customHeight="1">
      <c r="A516" s="320" t="s">
        <v>573</v>
      </c>
      <c r="B516" s="307" t="s">
        <v>461</v>
      </c>
      <c r="C516" s="266">
        <v>320</v>
      </c>
      <c r="D516" s="264">
        <f t="shared" si="128"/>
        <v>26.666666666666668</v>
      </c>
      <c r="E516" s="222"/>
      <c r="F516" s="222">
        <f t="shared" si="129"/>
        <v>9.3333333333333321</v>
      </c>
      <c r="G516" s="222">
        <v>12</v>
      </c>
      <c r="H516" s="222">
        <f t="shared" si="130"/>
        <v>-2.666666666666667</v>
      </c>
      <c r="I516" s="222"/>
      <c r="J516" s="221">
        <v>0</v>
      </c>
      <c r="K516" s="311"/>
      <c r="L516" s="222"/>
      <c r="M516" s="222" t="e">
        <f>C516+H516+#REF!</f>
        <v>#REF!</v>
      </c>
      <c r="N516" s="256"/>
      <c r="O516" s="218"/>
      <c r="P516" s="218"/>
      <c r="R516" s="218">
        <v>8</v>
      </c>
      <c r="T516" s="257"/>
      <c r="U516" s="257" t="e">
        <f>H512/#REF!</f>
        <v>#REF!</v>
      </c>
      <c r="V516" s="257"/>
      <c r="W516" s="257"/>
      <c r="X516" s="257"/>
      <c r="Y516" s="257"/>
      <c r="Z516" s="222">
        <f t="shared" si="109"/>
        <v>329.33333333333331</v>
      </c>
    </row>
    <row r="517" spans="1:26" s="258" customFormat="1" ht="15" customHeight="1">
      <c r="A517" s="320" t="s">
        <v>573</v>
      </c>
      <c r="B517" s="319" t="s">
        <v>43</v>
      </c>
      <c r="C517" s="267">
        <v>540</v>
      </c>
      <c r="D517" s="264">
        <f t="shared" si="128"/>
        <v>45</v>
      </c>
      <c r="E517" s="222"/>
      <c r="F517" s="222">
        <f t="shared" si="129"/>
        <v>64.5</v>
      </c>
      <c r="G517" s="222">
        <v>69</v>
      </c>
      <c r="H517" s="222">
        <f t="shared" si="130"/>
        <v>-4.5</v>
      </c>
      <c r="I517" s="222"/>
      <c r="J517" s="221">
        <v>0</v>
      </c>
      <c r="K517" s="311"/>
      <c r="L517" s="222"/>
      <c r="M517" s="222" t="e">
        <f>C517+H517+#REF!</f>
        <v>#REF!</v>
      </c>
      <c r="N517" s="256"/>
      <c r="O517" s="218"/>
      <c r="P517" s="218">
        <v>1</v>
      </c>
      <c r="R517" s="218"/>
      <c r="T517" s="257"/>
      <c r="U517" s="257"/>
      <c r="V517" s="257"/>
      <c r="W517" s="257"/>
      <c r="X517" s="257"/>
      <c r="Y517" s="257"/>
      <c r="Z517" s="222">
        <f t="shared" si="109"/>
        <v>604.5</v>
      </c>
    </row>
    <row r="518" spans="1:26" s="258" customFormat="1" ht="15" customHeight="1">
      <c r="A518" s="320" t="s">
        <v>573</v>
      </c>
      <c r="B518" s="319" t="s">
        <v>44</v>
      </c>
      <c r="C518" s="267">
        <v>1739</v>
      </c>
      <c r="D518" s="264">
        <f t="shared" si="128"/>
        <v>144.91666666666666</v>
      </c>
      <c r="E518" s="222"/>
      <c r="F518" s="222">
        <f t="shared" si="129"/>
        <v>-14.491666666666667</v>
      </c>
      <c r="G518" s="222"/>
      <c r="H518" s="222">
        <f t="shared" si="130"/>
        <v>-14.491666666666667</v>
      </c>
      <c r="I518" s="222"/>
      <c r="J518" s="221">
        <v>0</v>
      </c>
      <c r="K518" s="311"/>
      <c r="L518" s="222"/>
      <c r="M518" s="222" t="e">
        <f>C518+H518+#REF!</f>
        <v>#REF!</v>
      </c>
      <c r="N518" s="256"/>
      <c r="O518" s="218"/>
      <c r="P518" s="218"/>
      <c r="R518" s="218"/>
      <c r="T518" s="257"/>
      <c r="U518" s="257"/>
      <c r="V518" s="257"/>
      <c r="W518" s="257"/>
      <c r="X518" s="257"/>
      <c r="Y518" s="257"/>
      <c r="Z518" s="222">
        <f t="shared" si="109"/>
        <v>1724.5083333333334</v>
      </c>
    </row>
    <row r="519" spans="1:26" s="258" customFormat="1" ht="15" customHeight="1">
      <c r="A519" s="320" t="s">
        <v>573</v>
      </c>
      <c r="B519" s="307" t="s">
        <v>456</v>
      </c>
      <c r="C519" s="268">
        <v>1040</v>
      </c>
      <c r="D519" s="264">
        <f t="shared" si="128"/>
        <v>86.666666666666671</v>
      </c>
      <c r="E519" s="222"/>
      <c r="F519" s="222">
        <f t="shared" si="129"/>
        <v>31.333333333333332</v>
      </c>
      <c r="G519" s="222">
        <v>41</v>
      </c>
      <c r="H519" s="222">
        <f t="shared" si="130"/>
        <v>-8.6666666666666679</v>
      </c>
      <c r="I519" s="222"/>
      <c r="J519" s="221">
        <v>-1</v>
      </c>
      <c r="K519" s="311"/>
      <c r="L519" s="222"/>
      <c r="M519" s="222" t="e">
        <f>C519+H519+#REF!</f>
        <v>#REF!</v>
      </c>
      <c r="N519" s="256"/>
      <c r="O519" s="218"/>
      <c r="P519" s="218">
        <v>3</v>
      </c>
      <c r="R519" s="218"/>
      <c r="T519" s="257"/>
      <c r="U519" s="257"/>
      <c r="V519" s="257"/>
      <c r="W519" s="257"/>
      <c r="X519" s="257"/>
      <c r="Y519" s="257"/>
      <c r="Z519" s="222">
        <f t="shared" si="109"/>
        <v>1071.3333333333333</v>
      </c>
    </row>
    <row r="520" spans="1:26" s="258" customFormat="1" ht="15" customHeight="1">
      <c r="A520" s="320" t="s">
        <v>573</v>
      </c>
      <c r="B520" s="324" t="s">
        <v>449</v>
      </c>
      <c r="C520" s="266">
        <v>2201</v>
      </c>
      <c r="D520" s="264">
        <f t="shared" si="128"/>
        <v>183.41666666666666</v>
      </c>
      <c r="E520" s="222"/>
      <c r="F520" s="222">
        <f t="shared" si="129"/>
        <v>181.65833333333333</v>
      </c>
      <c r="G520" s="222">
        <v>202</v>
      </c>
      <c r="H520" s="222">
        <f t="shared" si="130"/>
        <v>-18.341666666666665</v>
      </c>
      <c r="I520" s="222"/>
      <c r="J520" s="221">
        <v>-2</v>
      </c>
      <c r="K520" s="311"/>
      <c r="L520" s="222"/>
      <c r="M520" s="222" t="e">
        <f>C520+H520+#REF!</f>
        <v>#REF!</v>
      </c>
      <c r="N520" s="256"/>
      <c r="O520" s="218"/>
      <c r="P520" s="218">
        <v>7</v>
      </c>
      <c r="R520" s="218">
        <v>76</v>
      </c>
      <c r="T520" s="257"/>
      <c r="U520" s="257"/>
      <c r="V520" s="257"/>
      <c r="W520" s="257"/>
      <c r="X520" s="257"/>
      <c r="Y520" s="257"/>
      <c r="Z520" s="222">
        <f t="shared" si="109"/>
        <v>2382.6583333333333</v>
      </c>
    </row>
    <row r="521" spans="1:26" s="258" customFormat="1" ht="15" customHeight="1">
      <c r="A521" s="320" t="s">
        <v>573</v>
      </c>
      <c r="B521" s="332" t="s">
        <v>196</v>
      </c>
      <c r="C521" s="266">
        <v>5097</v>
      </c>
      <c r="D521" s="264">
        <f t="shared" si="128"/>
        <v>424.75</v>
      </c>
      <c r="E521" s="222"/>
      <c r="F521" s="222">
        <f t="shared" si="129"/>
        <v>-3.4750000000000014</v>
      </c>
      <c r="G521" s="222">
        <v>43</v>
      </c>
      <c r="H521" s="222">
        <f t="shared" si="130"/>
        <v>-42.475000000000001</v>
      </c>
      <c r="I521" s="222"/>
      <c r="J521" s="221">
        <v>-4</v>
      </c>
      <c r="K521" s="311"/>
      <c r="L521" s="222"/>
      <c r="M521" s="222" t="e">
        <f>C521+H521+#REF!</f>
        <v>#REF!</v>
      </c>
      <c r="N521" s="256"/>
      <c r="O521" s="218"/>
      <c r="P521" s="218"/>
      <c r="R521" s="218">
        <v>110</v>
      </c>
      <c r="T521" s="257"/>
      <c r="U521" s="257"/>
      <c r="V521" s="257"/>
      <c r="W521" s="257"/>
      <c r="X521" s="257"/>
      <c r="Y521" s="257"/>
      <c r="Z521" s="222">
        <f t="shared" ref="Z521:Z587" si="131">C521+F521</f>
        <v>5093.5249999999996</v>
      </c>
    </row>
    <row r="522" spans="1:26" s="258" customFormat="1" ht="15" customHeight="1">
      <c r="A522" s="320" t="s">
        <v>573</v>
      </c>
      <c r="B522" s="307" t="s">
        <v>444</v>
      </c>
      <c r="C522" s="266">
        <v>2203</v>
      </c>
      <c r="D522" s="264">
        <f t="shared" si="128"/>
        <v>183.58333333333334</v>
      </c>
      <c r="E522" s="222"/>
      <c r="F522" s="222">
        <f t="shared" si="129"/>
        <v>20.641666666666666</v>
      </c>
      <c r="G522" s="222">
        <v>41</v>
      </c>
      <c r="H522" s="222">
        <f t="shared" si="130"/>
        <v>-18.358333333333334</v>
      </c>
      <c r="I522" s="222"/>
      <c r="J522" s="221">
        <v>-2</v>
      </c>
      <c r="K522" s="311"/>
      <c r="L522" s="222"/>
      <c r="M522" s="222" t="e">
        <f>C522+H522+#REF!</f>
        <v>#REF!</v>
      </c>
      <c r="N522" s="256"/>
      <c r="O522" s="218"/>
      <c r="P522" s="218">
        <v>4</v>
      </c>
      <c r="R522" s="218">
        <v>50</v>
      </c>
      <c r="T522" s="257"/>
      <c r="U522" s="257"/>
      <c r="V522" s="257"/>
      <c r="W522" s="257"/>
      <c r="X522" s="257"/>
      <c r="Y522" s="257"/>
      <c r="Z522" s="222">
        <f t="shared" si="131"/>
        <v>2223.6416666666669</v>
      </c>
    </row>
    <row r="523" spans="1:26" s="258" customFormat="1" ht="15" customHeight="1">
      <c r="A523" s="320" t="s">
        <v>573</v>
      </c>
      <c r="B523" s="331" t="s">
        <v>38</v>
      </c>
      <c r="C523" s="266">
        <v>650</v>
      </c>
      <c r="D523" s="264">
        <f t="shared" si="128"/>
        <v>54.166666666666664</v>
      </c>
      <c r="E523" s="222"/>
      <c r="F523" s="222">
        <f t="shared" si="129"/>
        <v>-5.416666666666667</v>
      </c>
      <c r="G523" s="222"/>
      <c r="H523" s="222">
        <f t="shared" si="130"/>
        <v>-5.416666666666667</v>
      </c>
      <c r="I523" s="222"/>
      <c r="J523" s="221">
        <v>0</v>
      </c>
      <c r="K523" s="311"/>
      <c r="L523" s="222"/>
      <c r="M523" s="222" t="e">
        <f>C523+H523+#REF!</f>
        <v>#REF!</v>
      </c>
      <c r="N523" s="256"/>
      <c r="O523" s="218"/>
      <c r="P523" s="218">
        <v>15</v>
      </c>
      <c r="R523" s="218">
        <v>17</v>
      </c>
      <c r="T523" s="257"/>
      <c r="U523" s="257"/>
      <c r="V523" s="257"/>
      <c r="W523" s="257"/>
      <c r="X523" s="257"/>
      <c r="Y523" s="257"/>
      <c r="Z523" s="222">
        <f t="shared" si="131"/>
        <v>644.58333333333337</v>
      </c>
    </row>
    <row r="524" spans="1:26" s="258" customFormat="1" ht="15" customHeight="1">
      <c r="A524" s="320" t="s">
        <v>573</v>
      </c>
      <c r="B524" s="320" t="s">
        <v>506</v>
      </c>
      <c r="C524" s="266">
        <v>447</v>
      </c>
      <c r="D524" s="264">
        <f t="shared" si="128"/>
        <v>37.25</v>
      </c>
      <c r="E524" s="222"/>
      <c r="F524" s="222">
        <f t="shared" si="129"/>
        <v>-3.7250000000000001</v>
      </c>
      <c r="G524" s="222"/>
      <c r="H524" s="222">
        <f t="shared" si="130"/>
        <v>-3.7250000000000001</v>
      </c>
      <c r="I524" s="222"/>
      <c r="J524" s="221">
        <v>0</v>
      </c>
      <c r="K524" s="311"/>
      <c r="L524" s="222"/>
      <c r="M524" s="222" t="e">
        <f>C524+H524+#REF!</f>
        <v>#REF!</v>
      </c>
      <c r="N524" s="256"/>
      <c r="O524" s="218"/>
      <c r="P524" s="218"/>
      <c r="R524" s="218">
        <v>14</v>
      </c>
      <c r="T524" s="257"/>
      <c r="U524" s="257"/>
      <c r="V524" s="257"/>
      <c r="W524" s="257"/>
      <c r="X524" s="257"/>
      <c r="Y524" s="257"/>
      <c r="Z524" s="222">
        <f t="shared" si="131"/>
        <v>443.27499999999998</v>
      </c>
    </row>
    <row r="525" spans="1:26" s="258" customFormat="1" ht="15" customHeight="1">
      <c r="A525" s="320" t="s">
        <v>573</v>
      </c>
      <c r="B525" s="331" t="s">
        <v>42</v>
      </c>
      <c r="C525" s="266">
        <v>400</v>
      </c>
      <c r="D525" s="264">
        <f t="shared" si="128"/>
        <v>33.333333333333336</v>
      </c>
      <c r="E525" s="222"/>
      <c r="F525" s="222">
        <f t="shared" si="129"/>
        <v>-3.3333333333333339</v>
      </c>
      <c r="G525" s="222"/>
      <c r="H525" s="222">
        <f t="shared" si="130"/>
        <v>-3.3333333333333339</v>
      </c>
      <c r="I525" s="222"/>
      <c r="J525" s="221">
        <v>0</v>
      </c>
      <c r="K525" s="311"/>
      <c r="L525" s="222"/>
      <c r="M525" s="222" t="e">
        <f>C525+H525+#REF!</f>
        <v>#REF!</v>
      </c>
      <c r="N525" s="256"/>
      <c r="O525" s="218"/>
      <c r="P525" s="218">
        <v>13</v>
      </c>
      <c r="R525" s="218">
        <v>10</v>
      </c>
      <c r="T525" s="257"/>
      <c r="U525" s="257"/>
      <c r="V525" s="257"/>
      <c r="W525" s="257"/>
      <c r="X525" s="257"/>
      <c r="Y525" s="257"/>
      <c r="Z525" s="222">
        <f t="shared" si="131"/>
        <v>396.66666666666669</v>
      </c>
    </row>
    <row r="526" spans="1:26" s="258" customFormat="1" ht="15" customHeight="1">
      <c r="A526" s="320" t="s">
        <v>573</v>
      </c>
      <c r="B526" s="331" t="s">
        <v>210</v>
      </c>
      <c r="C526" s="266">
        <v>1070</v>
      </c>
      <c r="D526" s="264">
        <f t="shared" si="128"/>
        <v>89.166666666666671</v>
      </c>
      <c r="E526" s="222"/>
      <c r="F526" s="222">
        <f t="shared" si="129"/>
        <v>-10.916666666666668</v>
      </c>
      <c r="G526" s="222"/>
      <c r="H526" s="222">
        <f t="shared" si="130"/>
        <v>-8.9166666666666679</v>
      </c>
      <c r="I526" s="222"/>
      <c r="J526" s="221">
        <v>-2</v>
      </c>
      <c r="K526" s="311"/>
      <c r="L526" s="222"/>
      <c r="M526" s="222" t="e">
        <f>C526+H526+#REF!</f>
        <v>#REF!</v>
      </c>
      <c r="N526" s="256"/>
      <c r="O526" s="218"/>
      <c r="P526" s="218">
        <v>11</v>
      </c>
      <c r="R526" s="218">
        <v>24</v>
      </c>
      <c r="T526" s="257"/>
      <c r="U526" s="257"/>
      <c r="V526" s="257"/>
      <c r="W526" s="257"/>
      <c r="X526" s="257"/>
      <c r="Y526" s="257"/>
      <c r="Z526" s="222">
        <f t="shared" si="131"/>
        <v>1059.0833333333333</v>
      </c>
    </row>
    <row r="527" spans="1:26" s="258" customFormat="1" ht="15" customHeight="1">
      <c r="A527" s="320" t="s">
        <v>573</v>
      </c>
      <c r="B527" s="307" t="s">
        <v>467</v>
      </c>
      <c r="C527" s="266">
        <v>682</v>
      </c>
      <c r="D527" s="264">
        <f t="shared" si="128"/>
        <v>56.833333333333336</v>
      </c>
      <c r="E527" s="222"/>
      <c r="F527" s="222">
        <f t="shared" si="129"/>
        <v>-6.6833333333333336</v>
      </c>
      <c r="G527" s="222"/>
      <c r="H527" s="222">
        <f t="shared" si="130"/>
        <v>-5.6833333333333336</v>
      </c>
      <c r="I527" s="222"/>
      <c r="J527" s="221">
        <v>-1</v>
      </c>
      <c r="K527" s="311"/>
      <c r="L527" s="222"/>
      <c r="M527" s="222" t="e">
        <f>C527+H527+#REF!</f>
        <v>#REF!</v>
      </c>
      <c r="N527" s="256"/>
      <c r="O527" s="218"/>
      <c r="P527" s="218">
        <v>6</v>
      </c>
      <c r="R527" s="218"/>
      <c r="T527" s="257"/>
      <c r="U527" s="257"/>
      <c r="V527" s="257"/>
      <c r="W527" s="257"/>
      <c r="X527" s="257"/>
      <c r="Y527" s="257"/>
      <c r="Z527" s="222">
        <f t="shared" si="131"/>
        <v>675.31666666666672</v>
      </c>
    </row>
    <row r="528" spans="1:26" s="258" customFormat="1" ht="15" customHeight="1">
      <c r="A528" s="320" t="s">
        <v>573</v>
      </c>
      <c r="B528" s="331" t="s">
        <v>59</v>
      </c>
      <c r="C528" s="266">
        <v>650</v>
      </c>
      <c r="D528" s="264">
        <f t="shared" si="128"/>
        <v>54.166666666666664</v>
      </c>
      <c r="E528" s="222"/>
      <c r="F528" s="222">
        <f t="shared" si="129"/>
        <v>-5.416666666666667</v>
      </c>
      <c r="G528" s="222"/>
      <c r="H528" s="222">
        <f t="shared" si="130"/>
        <v>-5.416666666666667</v>
      </c>
      <c r="I528" s="222"/>
      <c r="J528" s="221">
        <v>0</v>
      </c>
      <c r="K528" s="311"/>
      <c r="L528" s="222"/>
      <c r="M528" s="222" t="e">
        <f>C528+H528+#REF!</f>
        <v>#REF!</v>
      </c>
      <c r="N528" s="256"/>
      <c r="O528" s="218"/>
      <c r="P528" s="218"/>
      <c r="R528" s="218">
        <v>14</v>
      </c>
      <c r="T528" s="257"/>
      <c r="U528" s="257"/>
      <c r="V528" s="257"/>
      <c r="W528" s="257"/>
      <c r="X528" s="257"/>
      <c r="Y528" s="257"/>
      <c r="Z528" s="222">
        <f t="shared" si="131"/>
        <v>644.58333333333337</v>
      </c>
    </row>
    <row r="529" spans="1:26" s="258" customFormat="1" ht="15" customHeight="1">
      <c r="A529" s="320" t="s">
        <v>573</v>
      </c>
      <c r="B529" s="331" t="s">
        <v>62</v>
      </c>
      <c r="C529" s="266">
        <v>0</v>
      </c>
      <c r="D529" s="264">
        <v>0</v>
      </c>
      <c r="E529" s="222"/>
      <c r="F529" s="222">
        <f>H529+J529+G529</f>
        <v>133</v>
      </c>
      <c r="G529" s="222">
        <v>133</v>
      </c>
      <c r="H529" s="222">
        <f t="shared" si="130"/>
        <v>0</v>
      </c>
      <c r="I529" s="222"/>
      <c r="J529" s="221"/>
      <c r="K529" s="311"/>
      <c r="L529" s="222"/>
      <c r="M529" s="222"/>
      <c r="N529" s="256"/>
      <c r="O529" s="218"/>
      <c r="P529" s="218"/>
      <c r="R529" s="218"/>
      <c r="T529" s="257"/>
      <c r="U529" s="257"/>
      <c r="V529" s="257"/>
      <c r="W529" s="257"/>
      <c r="X529" s="257"/>
      <c r="Y529" s="257"/>
      <c r="Z529" s="222">
        <f t="shared" si="131"/>
        <v>133</v>
      </c>
    </row>
    <row r="530" spans="1:26" s="258" customFormat="1" ht="15" customHeight="1">
      <c r="A530" s="320" t="s">
        <v>573</v>
      </c>
      <c r="B530" s="331" t="s">
        <v>347</v>
      </c>
      <c r="C530" s="266">
        <v>0</v>
      </c>
      <c r="D530" s="264">
        <v>0</v>
      </c>
      <c r="E530" s="222"/>
      <c r="F530" s="222">
        <f>H530+J530+G530</f>
        <v>58</v>
      </c>
      <c r="G530" s="222">
        <v>58</v>
      </c>
      <c r="H530" s="222">
        <f t="shared" si="130"/>
        <v>0</v>
      </c>
      <c r="I530" s="222"/>
      <c r="J530" s="221"/>
      <c r="K530" s="311"/>
      <c r="L530" s="222"/>
      <c r="M530" s="222"/>
      <c r="N530" s="256"/>
      <c r="O530" s="218"/>
      <c r="P530" s="218"/>
      <c r="R530" s="218"/>
      <c r="T530" s="257"/>
      <c r="U530" s="257"/>
      <c r="V530" s="257"/>
      <c r="W530" s="257"/>
      <c r="X530" s="257"/>
      <c r="Y530" s="257"/>
      <c r="Z530" s="222">
        <f t="shared" si="131"/>
        <v>58</v>
      </c>
    </row>
    <row r="531" spans="1:26" s="258" customFormat="1" ht="15" customHeight="1">
      <c r="A531" s="320" t="s">
        <v>573</v>
      </c>
      <c r="B531" s="307" t="s">
        <v>63</v>
      </c>
      <c r="C531" s="266">
        <v>5744</v>
      </c>
      <c r="D531" s="264">
        <f t="shared" si="128"/>
        <v>478.66666666666669</v>
      </c>
      <c r="E531" s="222"/>
      <c r="F531" s="222">
        <f t="shared" si="129"/>
        <v>-38.866666666666674</v>
      </c>
      <c r="G531" s="222">
        <v>13</v>
      </c>
      <c r="H531" s="222">
        <f t="shared" si="130"/>
        <v>-47.866666666666674</v>
      </c>
      <c r="I531" s="222"/>
      <c r="J531" s="221">
        <v>-4</v>
      </c>
      <c r="K531" s="311"/>
      <c r="L531" s="222"/>
      <c r="M531" s="222" t="e">
        <f>C531+H531+#REF!</f>
        <v>#REF!</v>
      </c>
      <c r="N531" s="256"/>
      <c r="O531" s="218"/>
      <c r="P531" s="218">
        <v>26</v>
      </c>
      <c r="R531" s="218">
        <v>115</v>
      </c>
      <c r="T531" s="257"/>
      <c r="U531" s="257"/>
      <c r="V531" s="257"/>
      <c r="W531" s="257"/>
      <c r="X531" s="257"/>
      <c r="Y531" s="257"/>
      <c r="Z531" s="222">
        <f t="shared" si="131"/>
        <v>5705.1333333333332</v>
      </c>
    </row>
    <row r="532" spans="1:26" s="258" customFormat="1" ht="15" customHeight="1">
      <c r="A532" s="320" t="s">
        <v>573</v>
      </c>
      <c r="B532" s="324" t="s">
        <v>469</v>
      </c>
      <c r="C532" s="266">
        <v>3002</v>
      </c>
      <c r="D532" s="264">
        <f t="shared" si="128"/>
        <v>250.16666666666666</v>
      </c>
      <c r="E532" s="222"/>
      <c r="F532" s="222">
        <f t="shared" si="129"/>
        <v>135.98333333333335</v>
      </c>
      <c r="G532" s="222">
        <v>163</v>
      </c>
      <c r="H532" s="222">
        <f t="shared" si="130"/>
        <v>-25.016666666666666</v>
      </c>
      <c r="I532" s="222"/>
      <c r="J532" s="221">
        <v>-2</v>
      </c>
      <c r="K532" s="311"/>
      <c r="L532" s="222"/>
      <c r="M532" s="222" t="e">
        <f>C532+H532+#REF!</f>
        <v>#REF!</v>
      </c>
      <c r="N532" s="256"/>
      <c r="O532" s="218"/>
      <c r="P532" s="218"/>
      <c r="R532" s="218">
        <v>62</v>
      </c>
      <c r="T532" s="257"/>
      <c r="U532" s="257"/>
      <c r="V532" s="257"/>
      <c r="W532" s="257"/>
      <c r="X532" s="257"/>
      <c r="Y532" s="257"/>
      <c r="Z532" s="222">
        <f t="shared" si="131"/>
        <v>3137.9833333333336</v>
      </c>
    </row>
    <row r="533" spans="1:26" s="258" customFormat="1" ht="15" customHeight="1">
      <c r="A533" s="320" t="s">
        <v>573</v>
      </c>
      <c r="B533" s="320" t="s">
        <v>507</v>
      </c>
      <c r="C533" s="266">
        <v>4477</v>
      </c>
      <c r="D533" s="264">
        <f t="shared" si="128"/>
        <v>373.08333333333331</v>
      </c>
      <c r="E533" s="222"/>
      <c r="F533" s="222">
        <f t="shared" si="129"/>
        <v>-37.30833333333333</v>
      </c>
      <c r="G533" s="222"/>
      <c r="H533" s="222">
        <f t="shared" si="130"/>
        <v>-37.30833333333333</v>
      </c>
      <c r="I533" s="222"/>
      <c r="J533" s="221">
        <v>0</v>
      </c>
      <c r="K533" s="311"/>
      <c r="L533" s="222"/>
      <c r="M533" s="222" t="e">
        <f>C533+H533+#REF!</f>
        <v>#REF!</v>
      </c>
      <c r="N533" s="256"/>
      <c r="O533" s="218"/>
      <c r="P533" s="218"/>
      <c r="R533" s="218">
        <v>95</v>
      </c>
      <c r="T533" s="257"/>
      <c r="U533" s="257"/>
      <c r="V533" s="257"/>
      <c r="W533" s="257"/>
      <c r="X533" s="257"/>
      <c r="Y533" s="257"/>
      <c r="Z533" s="222">
        <f t="shared" si="131"/>
        <v>4439.6916666666666</v>
      </c>
    </row>
    <row r="534" spans="1:26" s="258" customFormat="1" ht="15" customHeight="1">
      <c r="A534" s="320" t="s">
        <v>573</v>
      </c>
      <c r="B534" s="320" t="s">
        <v>109</v>
      </c>
      <c r="C534" s="266">
        <v>800</v>
      </c>
      <c r="D534" s="264">
        <f t="shared" si="128"/>
        <v>66.666666666666671</v>
      </c>
      <c r="E534" s="222"/>
      <c r="F534" s="222">
        <f t="shared" si="129"/>
        <v>-7.6666666666666679</v>
      </c>
      <c r="G534" s="222">
        <v>0</v>
      </c>
      <c r="H534" s="222">
        <f t="shared" si="130"/>
        <v>-6.6666666666666679</v>
      </c>
      <c r="I534" s="222"/>
      <c r="J534" s="221">
        <v>-1</v>
      </c>
      <c r="K534" s="311"/>
      <c r="L534" s="222"/>
      <c r="M534" s="222" t="e">
        <f>C534+H534+#REF!</f>
        <v>#REF!</v>
      </c>
      <c r="N534" s="256"/>
      <c r="O534" s="218"/>
      <c r="P534" s="218">
        <v>1</v>
      </c>
      <c r="R534" s="218">
        <v>25</v>
      </c>
      <c r="T534" s="257"/>
      <c r="U534" s="257"/>
      <c r="V534" s="257"/>
      <c r="W534" s="257">
        <v>25</v>
      </c>
      <c r="X534" s="257"/>
      <c r="Y534" s="257"/>
      <c r="Z534" s="222">
        <f t="shared" si="131"/>
        <v>792.33333333333337</v>
      </c>
    </row>
    <row r="535" spans="1:26" s="258" customFormat="1" ht="15" customHeight="1">
      <c r="A535" s="320" t="s">
        <v>573</v>
      </c>
      <c r="B535" s="307" t="s">
        <v>464</v>
      </c>
      <c r="C535" s="269">
        <v>400</v>
      </c>
      <c r="D535" s="264">
        <f t="shared" si="128"/>
        <v>33.333333333333336</v>
      </c>
      <c r="E535" s="222"/>
      <c r="F535" s="222">
        <f t="shared" si="129"/>
        <v>-3.3333333333333339</v>
      </c>
      <c r="G535" s="222"/>
      <c r="H535" s="222">
        <f t="shared" si="130"/>
        <v>-3.3333333333333339</v>
      </c>
      <c r="I535" s="222"/>
      <c r="J535" s="221">
        <v>0</v>
      </c>
      <c r="K535" s="311"/>
      <c r="L535" s="222"/>
      <c r="M535" s="222" t="e">
        <f>C535+H535+#REF!</f>
        <v>#REF!</v>
      </c>
      <c r="N535" s="256"/>
      <c r="O535" s="218"/>
      <c r="P535" s="218"/>
      <c r="R535" s="218"/>
      <c r="T535" s="257"/>
      <c r="U535" s="257"/>
      <c r="V535" s="257"/>
      <c r="W535" s="257"/>
      <c r="X535" s="257"/>
      <c r="Y535" s="257"/>
      <c r="Z535" s="222">
        <f t="shared" si="131"/>
        <v>396.66666666666669</v>
      </c>
    </row>
    <row r="536" spans="1:26" s="258" customFormat="1" ht="15" customHeight="1">
      <c r="A536" s="320" t="s">
        <v>573</v>
      </c>
      <c r="B536" s="331" t="s">
        <v>91</v>
      </c>
      <c r="C536" s="266">
        <v>590</v>
      </c>
      <c r="D536" s="264">
        <f t="shared" si="128"/>
        <v>49.166666666666664</v>
      </c>
      <c r="E536" s="222"/>
      <c r="F536" s="222">
        <f t="shared" si="129"/>
        <v>-4.916666666666667</v>
      </c>
      <c r="G536" s="222"/>
      <c r="H536" s="222">
        <f t="shared" si="130"/>
        <v>-4.916666666666667</v>
      </c>
      <c r="I536" s="222"/>
      <c r="J536" s="221">
        <v>0</v>
      </c>
      <c r="K536" s="311"/>
      <c r="L536" s="222"/>
      <c r="M536" s="222" t="e">
        <f>C536+H536+#REF!</f>
        <v>#REF!</v>
      </c>
      <c r="N536" s="256"/>
      <c r="O536" s="218"/>
      <c r="P536" s="218">
        <v>5</v>
      </c>
      <c r="R536" s="218">
        <v>16</v>
      </c>
      <c r="T536" s="257"/>
      <c r="U536" s="257"/>
      <c r="V536" s="257"/>
      <c r="W536" s="257"/>
      <c r="X536" s="257"/>
      <c r="Y536" s="257"/>
      <c r="Z536" s="222">
        <f t="shared" si="131"/>
        <v>585.08333333333337</v>
      </c>
    </row>
    <row r="537" spans="1:26" s="258" customFormat="1" ht="15" customHeight="1">
      <c r="A537" s="320" t="s">
        <v>573</v>
      </c>
      <c r="B537" s="324" t="s">
        <v>453</v>
      </c>
      <c r="C537" s="266">
        <v>700</v>
      </c>
      <c r="D537" s="264">
        <f t="shared" si="128"/>
        <v>58.333333333333336</v>
      </c>
      <c r="E537" s="222"/>
      <c r="F537" s="222">
        <f t="shared" si="129"/>
        <v>-6.8333333333333339</v>
      </c>
      <c r="G537" s="222"/>
      <c r="H537" s="222">
        <f t="shared" si="130"/>
        <v>-5.8333333333333339</v>
      </c>
      <c r="I537" s="222"/>
      <c r="J537" s="221">
        <v>-1</v>
      </c>
      <c r="K537" s="311"/>
      <c r="L537" s="222"/>
      <c r="M537" s="222" t="e">
        <f>C537+H537+#REF!</f>
        <v>#REF!</v>
      </c>
      <c r="N537" s="256"/>
      <c r="O537" s="218"/>
      <c r="P537" s="218">
        <v>31</v>
      </c>
      <c r="R537" s="218">
        <v>18</v>
      </c>
      <c r="T537" s="257"/>
      <c r="U537" s="257"/>
      <c r="V537" s="257"/>
      <c r="W537" s="257"/>
      <c r="X537" s="257"/>
      <c r="Y537" s="257"/>
      <c r="Z537" s="222">
        <f t="shared" si="131"/>
        <v>693.16666666666663</v>
      </c>
    </row>
    <row r="538" spans="1:26" s="258" customFormat="1" ht="15" customHeight="1">
      <c r="A538" s="320" t="s">
        <v>573</v>
      </c>
      <c r="B538" s="307" t="s">
        <v>460</v>
      </c>
      <c r="C538" s="270">
        <v>484</v>
      </c>
      <c r="D538" s="264">
        <f t="shared" si="128"/>
        <v>40.333333333333336</v>
      </c>
      <c r="E538" s="222"/>
      <c r="F538" s="222">
        <f t="shared" si="129"/>
        <v>-4.0333333333333341</v>
      </c>
      <c r="G538" s="222"/>
      <c r="H538" s="222">
        <f t="shared" si="130"/>
        <v>-4.0333333333333341</v>
      </c>
      <c r="I538" s="222"/>
      <c r="J538" s="221">
        <v>0</v>
      </c>
      <c r="K538" s="311"/>
      <c r="L538" s="222"/>
      <c r="M538" s="222" t="e">
        <f>C538+H538+#REF!</f>
        <v>#REF!</v>
      </c>
      <c r="N538" s="256"/>
      <c r="O538" s="218"/>
      <c r="P538" s="218">
        <v>1</v>
      </c>
      <c r="R538" s="218"/>
      <c r="T538" s="257"/>
      <c r="U538" s="257"/>
      <c r="V538" s="257"/>
      <c r="W538" s="257"/>
      <c r="X538" s="257"/>
      <c r="Y538" s="257"/>
      <c r="Z538" s="222">
        <f t="shared" si="131"/>
        <v>479.96666666666664</v>
      </c>
    </row>
    <row r="539" spans="1:26" s="258" customFormat="1" ht="15" customHeight="1">
      <c r="A539" s="320" t="s">
        <v>573</v>
      </c>
      <c r="B539" s="307" t="s">
        <v>462</v>
      </c>
      <c r="C539" s="270">
        <v>211</v>
      </c>
      <c r="D539" s="264">
        <f t="shared" si="128"/>
        <v>17.583333333333332</v>
      </c>
      <c r="E539" s="222"/>
      <c r="F539" s="222">
        <f t="shared" si="129"/>
        <v>-1.7583333333333333</v>
      </c>
      <c r="G539" s="222"/>
      <c r="H539" s="222">
        <f t="shared" si="130"/>
        <v>-1.7583333333333333</v>
      </c>
      <c r="I539" s="222"/>
      <c r="J539" s="221">
        <v>0</v>
      </c>
      <c r="K539" s="311"/>
      <c r="L539" s="222"/>
      <c r="M539" s="222" t="e">
        <f>C539+H539+#REF!</f>
        <v>#REF!</v>
      </c>
      <c r="N539" s="256"/>
      <c r="O539" s="218"/>
      <c r="P539" s="218"/>
      <c r="R539" s="218"/>
      <c r="T539" s="257"/>
      <c r="U539" s="257"/>
      <c r="V539" s="257"/>
      <c r="W539" s="257"/>
      <c r="X539" s="257"/>
      <c r="Y539" s="257"/>
      <c r="Z539" s="222">
        <f t="shared" si="131"/>
        <v>209.24166666666667</v>
      </c>
    </row>
    <row r="540" spans="1:26" s="258" customFormat="1" ht="15" customHeight="1">
      <c r="A540" s="320" t="s">
        <v>573</v>
      </c>
      <c r="B540" s="349" t="s">
        <v>94</v>
      </c>
      <c r="C540" s="270">
        <v>200</v>
      </c>
      <c r="D540" s="264">
        <f t="shared" si="128"/>
        <v>16.666666666666668</v>
      </c>
      <c r="E540" s="222"/>
      <c r="F540" s="222">
        <f t="shared" si="129"/>
        <v>-1.666666666666667</v>
      </c>
      <c r="G540" s="222"/>
      <c r="H540" s="222">
        <f t="shared" si="130"/>
        <v>-1.666666666666667</v>
      </c>
      <c r="I540" s="222"/>
      <c r="J540" s="221">
        <v>0</v>
      </c>
      <c r="K540" s="311"/>
      <c r="L540" s="222"/>
      <c r="M540" s="222" t="e">
        <f>C540+H540+#REF!</f>
        <v>#REF!</v>
      </c>
      <c r="N540" s="256"/>
      <c r="O540" s="218"/>
      <c r="P540" s="218"/>
      <c r="R540" s="218"/>
      <c r="T540" s="257"/>
      <c r="U540" s="257"/>
      <c r="V540" s="257"/>
      <c r="W540" s="257"/>
      <c r="X540" s="257"/>
      <c r="Y540" s="257"/>
      <c r="Z540" s="222">
        <f t="shared" si="131"/>
        <v>198.33333333333334</v>
      </c>
    </row>
    <row r="541" spans="1:26" s="258" customFormat="1" ht="15" customHeight="1">
      <c r="A541" s="320" t="s">
        <v>573</v>
      </c>
      <c r="B541" s="307" t="s">
        <v>478</v>
      </c>
      <c r="C541" s="270">
        <v>530</v>
      </c>
      <c r="D541" s="264">
        <f t="shared" si="128"/>
        <v>44.166666666666664</v>
      </c>
      <c r="E541" s="222"/>
      <c r="F541" s="222">
        <f t="shared" si="129"/>
        <v>-4.416666666666667</v>
      </c>
      <c r="G541" s="222"/>
      <c r="H541" s="222">
        <f t="shared" si="130"/>
        <v>-4.416666666666667</v>
      </c>
      <c r="I541" s="222"/>
      <c r="J541" s="221">
        <v>0</v>
      </c>
      <c r="K541" s="311"/>
      <c r="L541" s="222"/>
      <c r="M541" s="222" t="e">
        <f>C541+H541+#REF!</f>
        <v>#REF!</v>
      </c>
      <c r="N541" s="256"/>
      <c r="O541" s="218"/>
      <c r="P541" s="218"/>
      <c r="R541" s="218"/>
      <c r="T541" s="257"/>
      <c r="U541" s="257"/>
      <c r="V541" s="257"/>
      <c r="W541" s="257"/>
      <c r="X541" s="257"/>
      <c r="Y541" s="257"/>
      <c r="Z541" s="222">
        <f t="shared" si="131"/>
        <v>525.58333333333337</v>
      </c>
    </row>
    <row r="542" spans="1:26" s="258" customFormat="1" ht="15" customHeight="1">
      <c r="A542" s="320" t="s">
        <v>573</v>
      </c>
      <c r="B542" s="307" t="s">
        <v>452</v>
      </c>
      <c r="C542" s="271">
        <v>470</v>
      </c>
      <c r="D542" s="264">
        <f t="shared" si="128"/>
        <v>39.166666666666664</v>
      </c>
      <c r="E542" s="222"/>
      <c r="F542" s="222">
        <f t="shared" si="129"/>
        <v>-3.9166666666666665</v>
      </c>
      <c r="G542" s="222"/>
      <c r="H542" s="222">
        <f t="shared" si="130"/>
        <v>-3.9166666666666665</v>
      </c>
      <c r="I542" s="222"/>
      <c r="J542" s="221">
        <v>0</v>
      </c>
      <c r="K542" s="311"/>
      <c r="L542" s="222"/>
      <c r="M542" s="222" t="e">
        <f>C542+H542+#REF!</f>
        <v>#REF!</v>
      </c>
      <c r="N542" s="256"/>
      <c r="O542" s="218"/>
      <c r="P542" s="218"/>
      <c r="R542" s="218"/>
      <c r="T542" s="257"/>
      <c r="U542" s="257"/>
      <c r="V542" s="257"/>
      <c r="W542" s="257"/>
      <c r="X542" s="257"/>
      <c r="Y542" s="257"/>
      <c r="Z542" s="222">
        <f t="shared" si="131"/>
        <v>466.08333333333331</v>
      </c>
    </row>
    <row r="543" spans="1:26" s="258" customFormat="1" ht="15" customHeight="1">
      <c r="A543" s="320" t="s">
        <v>573</v>
      </c>
      <c r="B543" s="350" t="s">
        <v>352</v>
      </c>
      <c r="C543" s="271">
        <v>31</v>
      </c>
      <c r="D543" s="264">
        <f t="shared" si="128"/>
        <v>2.5833333333333335</v>
      </c>
      <c r="E543" s="222"/>
      <c r="F543" s="222">
        <f t="shared" si="129"/>
        <v>-0.25833333333333336</v>
      </c>
      <c r="G543" s="222"/>
      <c r="H543" s="222">
        <f t="shared" si="130"/>
        <v>-0.25833333333333336</v>
      </c>
      <c r="I543" s="222"/>
      <c r="J543" s="221">
        <v>0</v>
      </c>
      <c r="K543" s="311"/>
      <c r="L543" s="222"/>
      <c r="M543" s="222" t="e">
        <f>C543+H543+#REF!</f>
        <v>#REF!</v>
      </c>
      <c r="N543" s="256"/>
      <c r="O543" s="218"/>
      <c r="P543" s="218">
        <v>4</v>
      </c>
      <c r="R543" s="218"/>
      <c r="T543" s="257"/>
      <c r="U543" s="257"/>
      <c r="V543" s="257"/>
      <c r="W543" s="257"/>
      <c r="X543" s="257"/>
      <c r="Y543" s="257"/>
      <c r="Z543" s="222">
        <f t="shared" si="131"/>
        <v>30.741666666666667</v>
      </c>
    </row>
    <row r="544" spans="1:26" s="258" customFormat="1" ht="15" customHeight="1">
      <c r="A544" s="320" t="s">
        <v>573</v>
      </c>
      <c r="B544" s="75" t="s">
        <v>281</v>
      </c>
      <c r="C544" s="266">
        <v>308</v>
      </c>
      <c r="D544" s="264">
        <f t="shared" si="128"/>
        <v>25.666666666666668</v>
      </c>
      <c r="E544" s="222"/>
      <c r="F544" s="222">
        <f t="shared" si="129"/>
        <v>-2.5666666666666669</v>
      </c>
      <c r="G544" s="222"/>
      <c r="H544" s="222">
        <f t="shared" si="130"/>
        <v>-2.5666666666666669</v>
      </c>
      <c r="I544" s="222"/>
      <c r="J544" s="221">
        <v>0</v>
      </c>
      <c r="K544" s="311"/>
      <c r="L544" s="222"/>
      <c r="M544" s="222" t="e">
        <f>C544+H544+#REF!</f>
        <v>#REF!</v>
      </c>
      <c r="N544" s="256"/>
      <c r="O544" s="218"/>
      <c r="P544" s="218"/>
      <c r="R544" s="218">
        <v>8</v>
      </c>
      <c r="T544" s="257"/>
      <c r="U544" s="257"/>
      <c r="V544" s="257"/>
      <c r="W544" s="257"/>
      <c r="X544" s="257"/>
      <c r="Y544" s="257"/>
      <c r="Z544" s="222">
        <f t="shared" si="131"/>
        <v>305.43333333333334</v>
      </c>
    </row>
    <row r="545" spans="1:26" s="258" customFormat="1" ht="15" customHeight="1">
      <c r="A545" s="320" t="s">
        <v>573</v>
      </c>
      <c r="B545" s="307" t="s">
        <v>463</v>
      </c>
      <c r="C545" s="272">
        <v>173</v>
      </c>
      <c r="D545" s="264">
        <f t="shared" si="128"/>
        <v>14.416666666666666</v>
      </c>
      <c r="E545" s="222"/>
      <c r="F545" s="222">
        <f t="shared" si="129"/>
        <v>-1.4416666666666667</v>
      </c>
      <c r="G545" s="222"/>
      <c r="H545" s="222">
        <f t="shared" si="130"/>
        <v>-1.4416666666666667</v>
      </c>
      <c r="I545" s="222"/>
      <c r="J545" s="221">
        <v>0</v>
      </c>
      <c r="K545" s="311"/>
      <c r="L545" s="222"/>
      <c r="M545" s="222" t="e">
        <f>C545+H545+#REF!</f>
        <v>#REF!</v>
      </c>
      <c r="N545" s="256"/>
      <c r="O545" s="218"/>
      <c r="P545" s="218">
        <v>16</v>
      </c>
      <c r="R545" s="218"/>
      <c r="T545" s="257"/>
      <c r="U545" s="257"/>
      <c r="V545" s="257"/>
      <c r="W545" s="257"/>
      <c r="X545" s="257"/>
      <c r="Y545" s="257"/>
      <c r="Z545" s="222">
        <f t="shared" si="131"/>
        <v>171.55833333333334</v>
      </c>
    </row>
    <row r="546" spans="1:26" s="258" customFormat="1" ht="15" customHeight="1">
      <c r="A546" s="320" t="s">
        <v>573</v>
      </c>
      <c r="B546" s="307" t="s">
        <v>100</v>
      </c>
      <c r="C546" s="272">
        <v>150</v>
      </c>
      <c r="D546" s="264">
        <f t="shared" si="128"/>
        <v>12.5</v>
      </c>
      <c r="E546" s="222"/>
      <c r="F546" s="222">
        <f t="shared" si="129"/>
        <v>-1.25</v>
      </c>
      <c r="G546" s="222"/>
      <c r="H546" s="222">
        <f t="shared" si="130"/>
        <v>-1.25</v>
      </c>
      <c r="I546" s="222"/>
      <c r="J546" s="221">
        <v>0</v>
      </c>
      <c r="K546" s="311"/>
      <c r="L546" s="222"/>
      <c r="M546" s="222" t="e">
        <f>C546+H546+#REF!</f>
        <v>#REF!</v>
      </c>
      <c r="N546" s="256"/>
      <c r="O546" s="218"/>
      <c r="P546" s="218">
        <v>7</v>
      </c>
      <c r="R546" s="218"/>
      <c r="T546" s="257"/>
      <c r="U546" s="257"/>
      <c r="V546" s="257"/>
      <c r="W546" s="257"/>
      <c r="X546" s="257"/>
      <c r="Y546" s="257"/>
      <c r="Z546" s="222">
        <f t="shared" si="131"/>
        <v>148.75</v>
      </c>
    </row>
    <row r="547" spans="1:26" s="258" customFormat="1" ht="15" customHeight="1">
      <c r="A547" s="320" t="s">
        <v>573</v>
      </c>
      <c r="B547" s="330" t="s">
        <v>112</v>
      </c>
      <c r="C547" s="273">
        <v>730</v>
      </c>
      <c r="D547" s="264">
        <f t="shared" si="128"/>
        <v>60.833333333333336</v>
      </c>
      <c r="E547" s="222"/>
      <c r="F547" s="222">
        <f t="shared" si="129"/>
        <v>-7.0833333333333339</v>
      </c>
      <c r="G547" s="222"/>
      <c r="H547" s="222">
        <f t="shared" si="130"/>
        <v>-6.0833333333333339</v>
      </c>
      <c r="I547" s="222"/>
      <c r="J547" s="221">
        <v>-1</v>
      </c>
      <c r="K547" s="311"/>
      <c r="L547" s="222"/>
      <c r="M547" s="222" t="e">
        <f>C547+H547+#REF!</f>
        <v>#REF!</v>
      </c>
      <c r="N547" s="256"/>
      <c r="O547" s="218"/>
      <c r="P547" s="218">
        <v>3</v>
      </c>
      <c r="R547" s="218"/>
      <c r="T547" s="257"/>
      <c r="U547" s="257"/>
      <c r="V547" s="257"/>
      <c r="W547" s="257"/>
      <c r="X547" s="257"/>
      <c r="Y547" s="257"/>
      <c r="Z547" s="222">
        <f t="shared" si="131"/>
        <v>722.91666666666663</v>
      </c>
    </row>
    <row r="548" spans="1:26" s="258" customFormat="1" ht="15" customHeight="1">
      <c r="A548" s="320" t="s">
        <v>573</v>
      </c>
      <c r="B548" s="307" t="s">
        <v>454</v>
      </c>
      <c r="C548" s="274">
        <v>400</v>
      </c>
      <c r="D548" s="264">
        <f t="shared" si="128"/>
        <v>33.333333333333336</v>
      </c>
      <c r="E548" s="222"/>
      <c r="F548" s="222">
        <f t="shared" si="129"/>
        <v>-3.3333333333333339</v>
      </c>
      <c r="G548" s="222"/>
      <c r="H548" s="222">
        <f t="shared" si="130"/>
        <v>-3.3333333333333339</v>
      </c>
      <c r="I548" s="222"/>
      <c r="J548" s="221">
        <v>0</v>
      </c>
      <c r="K548" s="311"/>
      <c r="L548" s="222"/>
      <c r="M548" s="222" t="e">
        <f>C548+H548+#REF!</f>
        <v>#REF!</v>
      </c>
      <c r="N548" s="256"/>
      <c r="O548" s="218"/>
      <c r="P548" s="218">
        <v>7</v>
      </c>
      <c r="R548" s="218"/>
      <c r="T548" s="257"/>
      <c r="U548" s="257"/>
      <c r="V548" s="257"/>
      <c r="W548" s="257"/>
      <c r="X548" s="257"/>
      <c r="Y548" s="257"/>
      <c r="Z548" s="222">
        <f t="shared" si="131"/>
        <v>396.66666666666669</v>
      </c>
    </row>
    <row r="549" spans="1:26" s="258" customFormat="1" ht="15" customHeight="1">
      <c r="A549" s="320" t="s">
        <v>573</v>
      </c>
      <c r="B549" s="351" t="s">
        <v>115</v>
      </c>
      <c r="C549" s="275">
        <v>692</v>
      </c>
      <c r="D549" s="264">
        <f t="shared" si="128"/>
        <v>57.666666666666664</v>
      </c>
      <c r="E549" s="222"/>
      <c r="F549" s="222">
        <f t="shared" si="129"/>
        <v>-6.7666666666666666</v>
      </c>
      <c r="G549" s="222"/>
      <c r="H549" s="222">
        <f t="shared" si="130"/>
        <v>-5.7666666666666666</v>
      </c>
      <c r="I549" s="222"/>
      <c r="J549" s="221">
        <v>-1</v>
      </c>
      <c r="K549" s="311"/>
      <c r="L549" s="222"/>
      <c r="M549" s="222" t="e">
        <f>C549+H549+#REF!</f>
        <v>#REF!</v>
      </c>
      <c r="N549" s="256"/>
      <c r="O549" s="218"/>
      <c r="P549" s="218"/>
      <c r="R549" s="218"/>
      <c r="T549" s="257"/>
      <c r="U549" s="257"/>
      <c r="V549" s="257"/>
      <c r="W549" s="257"/>
      <c r="X549" s="257"/>
      <c r="Y549" s="257"/>
      <c r="Z549" s="222">
        <f t="shared" si="131"/>
        <v>685.23333333333335</v>
      </c>
    </row>
    <row r="550" spans="1:26" s="258" customFormat="1" ht="15.75" customHeight="1">
      <c r="A550" s="320" t="s">
        <v>573</v>
      </c>
      <c r="B550" s="307" t="s">
        <v>465</v>
      </c>
      <c r="C550" s="276">
        <v>930</v>
      </c>
      <c r="D550" s="264">
        <f t="shared" si="128"/>
        <v>77.5</v>
      </c>
      <c r="E550" s="222"/>
      <c r="F550" s="222">
        <f t="shared" si="129"/>
        <v>71.25</v>
      </c>
      <c r="G550" s="222">
        <v>80</v>
      </c>
      <c r="H550" s="222">
        <f t="shared" si="130"/>
        <v>-7.75</v>
      </c>
      <c r="I550" s="222"/>
      <c r="J550" s="221">
        <v>-1</v>
      </c>
      <c r="K550" s="311"/>
      <c r="L550" s="222"/>
      <c r="M550" s="222" t="e">
        <f>C550+H550+#REF!</f>
        <v>#REF!</v>
      </c>
      <c r="N550" s="256"/>
      <c r="O550" s="218"/>
      <c r="P550" s="218">
        <v>11</v>
      </c>
      <c r="T550" s="257"/>
      <c r="U550" s="257"/>
      <c r="V550" s="257"/>
      <c r="W550" s="257"/>
      <c r="X550" s="257"/>
      <c r="Y550" s="257"/>
      <c r="Z550" s="222">
        <f t="shared" si="131"/>
        <v>1001.25</v>
      </c>
    </row>
    <row r="551" spans="1:26" s="258" customFormat="1" ht="15.75" customHeight="1">
      <c r="A551" s="320" t="s">
        <v>573</v>
      </c>
      <c r="B551" s="332" t="s">
        <v>123</v>
      </c>
      <c r="C551" s="276">
        <v>0</v>
      </c>
      <c r="D551" s="264">
        <v>0</v>
      </c>
      <c r="E551" s="222"/>
      <c r="F551" s="222">
        <f t="shared" si="129"/>
        <v>64</v>
      </c>
      <c r="G551" s="222">
        <v>64</v>
      </c>
      <c r="H551" s="222">
        <f t="shared" si="130"/>
        <v>0</v>
      </c>
      <c r="I551" s="222"/>
      <c r="J551" s="221"/>
      <c r="K551" s="311"/>
      <c r="L551" s="222"/>
      <c r="M551" s="222"/>
      <c r="N551" s="256"/>
      <c r="O551" s="218"/>
      <c r="P551" s="218"/>
      <c r="T551" s="257"/>
      <c r="U551" s="257"/>
      <c r="V551" s="257"/>
      <c r="W551" s="257"/>
      <c r="X551" s="257"/>
      <c r="Y551" s="257"/>
      <c r="Z551" s="222">
        <f t="shared" si="131"/>
        <v>64</v>
      </c>
    </row>
    <row r="552" spans="1:26" s="258" customFormat="1" ht="15" customHeight="1">
      <c r="A552" s="320" t="s">
        <v>573</v>
      </c>
      <c r="B552" s="332" t="s">
        <v>122</v>
      </c>
      <c r="C552" s="222">
        <v>0</v>
      </c>
      <c r="D552" s="264">
        <f t="shared" si="128"/>
        <v>0</v>
      </c>
      <c r="E552" s="222"/>
      <c r="F552" s="222">
        <f t="shared" si="129"/>
        <v>133</v>
      </c>
      <c r="G552" s="222">
        <v>133</v>
      </c>
      <c r="H552" s="222">
        <f t="shared" si="130"/>
        <v>0</v>
      </c>
      <c r="I552" s="222"/>
      <c r="J552" s="221">
        <v>0</v>
      </c>
      <c r="K552" s="311"/>
      <c r="L552" s="222"/>
      <c r="M552" s="222" t="e">
        <f>C552+H552+#REF!</f>
        <v>#REF!</v>
      </c>
      <c r="N552" s="256"/>
      <c r="O552" s="218"/>
      <c r="P552" s="218"/>
      <c r="T552" s="257"/>
      <c r="U552" s="257"/>
      <c r="V552" s="257"/>
      <c r="W552" s="257"/>
      <c r="X552" s="257"/>
      <c r="Y552" s="257"/>
      <c r="Z552" s="222">
        <f t="shared" si="131"/>
        <v>133</v>
      </c>
    </row>
    <row r="553" spans="1:26" s="293" customFormat="1" ht="15" customHeight="1">
      <c r="A553" s="343" t="s">
        <v>576</v>
      </c>
      <c r="B553" s="322" t="s">
        <v>577</v>
      </c>
      <c r="C553" s="292">
        <f>SUM(C554:C609)</f>
        <v>50364</v>
      </c>
      <c r="D553" s="292">
        <f t="shared" ref="D553:H553" si="132">SUM(D554:D609)</f>
        <v>4196.9999999999982</v>
      </c>
      <c r="E553" s="300">
        <f t="shared" si="132"/>
        <v>0</v>
      </c>
      <c r="F553" s="292">
        <f t="shared" si="132"/>
        <v>-1149.7000000000003</v>
      </c>
      <c r="G553" s="292"/>
      <c r="H553" s="292">
        <f t="shared" si="132"/>
        <v>-419.70000000000005</v>
      </c>
      <c r="I553" s="300"/>
      <c r="J553" s="292">
        <f>SUM(J554:J609)</f>
        <v>-730</v>
      </c>
      <c r="K553" s="300"/>
      <c r="L553" s="300">
        <f>C553*Q553/12*-1</f>
        <v>-725.50464206700372</v>
      </c>
      <c r="M553" s="300" t="e">
        <f>C553+H553+#REF!</f>
        <v>#REF!</v>
      </c>
      <c r="N553" s="301"/>
      <c r="O553" s="302">
        <v>50624</v>
      </c>
      <c r="P553" s="302">
        <v>8751</v>
      </c>
      <c r="Q553" s="303">
        <f>P553/O553</f>
        <v>0.17286267383059417</v>
      </c>
      <c r="R553" s="302" t="s">
        <v>508</v>
      </c>
      <c r="S553" s="304"/>
      <c r="T553" s="305"/>
      <c r="U553" s="305"/>
      <c r="V553" s="305"/>
      <c r="W553" s="352" t="s">
        <v>509</v>
      </c>
      <c r="X553" s="305"/>
      <c r="Y553" s="305"/>
      <c r="Z553" s="292">
        <f t="shared" si="131"/>
        <v>49214.3</v>
      </c>
    </row>
    <row r="554" spans="1:26" s="258" customFormat="1" ht="15" customHeight="1">
      <c r="A554" s="320" t="s">
        <v>576</v>
      </c>
      <c r="B554" s="332" t="s">
        <v>30</v>
      </c>
      <c r="C554" s="222">
        <v>1768</v>
      </c>
      <c r="D554" s="222">
        <f>C554/12</f>
        <v>147.33333333333334</v>
      </c>
      <c r="E554" s="222"/>
      <c r="F554" s="222">
        <f>H554+J554</f>
        <v>-40.733333333333334</v>
      </c>
      <c r="G554" s="222"/>
      <c r="H554" s="222">
        <f>(C554/12*10%)*-1</f>
        <v>-14.733333333333334</v>
      </c>
      <c r="I554" s="222"/>
      <c r="J554" s="222">
        <v>-26</v>
      </c>
      <c r="K554" s="311"/>
      <c r="L554" s="222"/>
      <c r="M554" s="222" t="e">
        <f>H554+C554+#REF!</f>
        <v>#REF!</v>
      </c>
      <c r="N554" s="256"/>
      <c r="O554" s="218"/>
      <c r="P554" s="218"/>
      <c r="T554" s="257"/>
      <c r="U554" s="257"/>
      <c r="V554" s="257"/>
      <c r="W554" s="257"/>
      <c r="X554" s="257"/>
      <c r="Y554" s="257"/>
      <c r="Z554" s="222">
        <f t="shared" si="131"/>
        <v>1727.2666666666667</v>
      </c>
    </row>
    <row r="555" spans="1:26" s="258" customFormat="1" ht="15" customHeight="1">
      <c r="A555" s="320" t="s">
        <v>576</v>
      </c>
      <c r="B555" s="307" t="s">
        <v>470</v>
      </c>
      <c r="C555" s="222">
        <v>645</v>
      </c>
      <c r="D555" s="222">
        <f t="shared" ref="D555:D609" si="133">C555/12</f>
        <v>53.75</v>
      </c>
      <c r="E555" s="222"/>
      <c r="F555" s="222">
        <f t="shared" ref="F555:F609" si="134">H555+J555</f>
        <v>-14.375</v>
      </c>
      <c r="G555" s="222"/>
      <c r="H555" s="222">
        <f t="shared" ref="H555:H609" si="135">(C555/12*10%)*-1</f>
        <v>-5.375</v>
      </c>
      <c r="I555" s="222"/>
      <c r="J555" s="222">
        <v>-9</v>
      </c>
      <c r="K555" s="311"/>
      <c r="L555" s="222"/>
      <c r="M555" s="222" t="e">
        <f>H555+C555+#REF!</f>
        <v>#REF!</v>
      </c>
      <c r="N555" s="256"/>
      <c r="O555" s="218"/>
      <c r="P555" s="218"/>
      <c r="T555" s="257"/>
      <c r="U555" s="257"/>
      <c r="V555" s="257"/>
      <c r="W555" s="257"/>
      <c r="X555" s="257"/>
      <c r="Y555" s="257"/>
      <c r="Z555" s="222">
        <f t="shared" si="131"/>
        <v>630.625</v>
      </c>
    </row>
    <row r="556" spans="1:26" s="258" customFormat="1" ht="15" customHeight="1">
      <c r="A556" s="320" t="s">
        <v>576</v>
      </c>
      <c r="B556" s="332" t="s">
        <v>447</v>
      </c>
      <c r="C556" s="222">
        <v>554</v>
      </c>
      <c r="D556" s="222">
        <f t="shared" si="133"/>
        <v>46.166666666666664</v>
      </c>
      <c r="E556" s="222"/>
      <c r="F556" s="222">
        <f t="shared" si="134"/>
        <v>-12.616666666666667</v>
      </c>
      <c r="G556" s="222"/>
      <c r="H556" s="222">
        <f t="shared" si="135"/>
        <v>-4.6166666666666663</v>
      </c>
      <c r="I556" s="222"/>
      <c r="J556" s="222">
        <v>-8</v>
      </c>
      <c r="K556" s="311"/>
      <c r="L556" s="222"/>
      <c r="M556" s="222" t="e">
        <f>H556+C556+#REF!</f>
        <v>#REF!</v>
      </c>
      <c r="N556" s="256"/>
      <c r="O556" s="218"/>
      <c r="P556" s="218"/>
      <c r="T556" s="257"/>
      <c r="U556" s="257"/>
      <c r="V556" s="257"/>
      <c r="W556" s="257"/>
      <c r="X556" s="257"/>
      <c r="Y556" s="257"/>
      <c r="Z556" s="222">
        <f t="shared" si="131"/>
        <v>541.38333333333333</v>
      </c>
    </row>
    <row r="557" spans="1:26" s="258" customFormat="1" ht="15" customHeight="1">
      <c r="A557" s="320" t="s">
        <v>576</v>
      </c>
      <c r="B557" s="332" t="s">
        <v>171</v>
      </c>
      <c r="C557" s="222">
        <v>960</v>
      </c>
      <c r="D557" s="222">
        <f t="shared" si="133"/>
        <v>80</v>
      </c>
      <c r="E557" s="222"/>
      <c r="F557" s="222">
        <f t="shared" si="134"/>
        <v>-22</v>
      </c>
      <c r="G557" s="222"/>
      <c r="H557" s="222">
        <f t="shared" si="135"/>
        <v>-8</v>
      </c>
      <c r="I557" s="222"/>
      <c r="J557" s="222">
        <v>-14</v>
      </c>
      <c r="K557" s="311"/>
      <c r="L557" s="222"/>
      <c r="M557" s="222" t="e">
        <f>H557+C557+#REF!</f>
        <v>#REF!</v>
      </c>
      <c r="N557" s="256"/>
      <c r="O557" s="218"/>
      <c r="P557" s="218"/>
      <c r="T557" s="257"/>
      <c r="U557" s="257"/>
      <c r="V557" s="257"/>
      <c r="W557" s="257"/>
      <c r="X557" s="257"/>
      <c r="Y557" s="257"/>
      <c r="Z557" s="222">
        <f t="shared" si="131"/>
        <v>938</v>
      </c>
    </row>
    <row r="558" spans="1:26" s="258" customFormat="1" ht="15" customHeight="1">
      <c r="A558" s="320" t="s">
        <v>576</v>
      </c>
      <c r="B558" s="307" t="s">
        <v>461</v>
      </c>
      <c r="C558" s="222">
        <v>406</v>
      </c>
      <c r="D558" s="222">
        <f t="shared" si="133"/>
        <v>33.833333333333336</v>
      </c>
      <c r="E558" s="222"/>
      <c r="F558" s="222">
        <f t="shared" si="134"/>
        <v>-9.3833333333333329</v>
      </c>
      <c r="G558" s="222"/>
      <c r="H558" s="222">
        <f t="shared" si="135"/>
        <v>-3.3833333333333337</v>
      </c>
      <c r="I558" s="222"/>
      <c r="J558" s="222">
        <v>-6</v>
      </c>
      <c r="K558" s="311"/>
      <c r="L558" s="222"/>
      <c r="M558" s="222" t="e">
        <f>H558+C558+#REF!</f>
        <v>#REF!</v>
      </c>
      <c r="N558" s="256"/>
      <c r="O558" s="218"/>
      <c r="P558" s="218"/>
      <c r="T558" s="257"/>
      <c r="U558" s="257"/>
      <c r="V558" s="257"/>
      <c r="W558" s="257"/>
      <c r="X558" s="257"/>
      <c r="Y558" s="257"/>
      <c r="Z558" s="222">
        <f t="shared" si="131"/>
        <v>396.61666666666667</v>
      </c>
    </row>
    <row r="559" spans="1:26" s="258" customFormat="1" ht="15" customHeight="1">
      <c r="A559" s="320" t="s">
        <v>576</v>
      </c>
      <c r="B559" s="332" t="s">
        <v>35</v>
      </c>
      <c r="C559" s="222">
        <v>626</v>
      </c>
      <c r="D559" s="222">
        <f t="shared" si="133"/>
        <v>52.166666666666664</v>
      </c>
      <c r="E559" s="222"/>
      <c r="F559" s="222">
        <f t="shared" si="134"/>
        <v>-14.216666666666667</v>
      </c>
      <c r="G559" s="222"/>
      <c r="H559" s="222">
        <f t="shared" si="135"/>
        <v>-5.2166666666666668</v>
      </c>
      <c r="I559" s="222"/>
      <c r="J559" s="222">
        <v>-9</v>
      </c>
      <c r="K559" s="311"/>
      <c r="L559" s="222"/>
      <c r="M559" s="222" t="e">
        <f>H559+C559+#REF!</f>
        <v>#REF!</v>
      </c>
      <c r="N559" s="256"/>
      <c r="O559" s="218"/>
      <c r="P559" s="218"/>
      <c r="T559" s="257"/>
      <c r="U559" s="257"/>
      <c r="V559" s="257"/>
      <c r="W559" s="257"/>
      <c r="X559" s="257"/>
      <c r="Y559" s="257"/>
      <c r="Z559" s="222">
        <f t="shared" si="131"/>
        <v>611.7833333333333</v>
      </c>
    </row>
    <row r="560" spans="1:26" s="258" customFormat="1" ht="15" customHeight="1">
      <c r="A560" s="320" t="s">
        <v>576</v>
      </c>
      <c r="B560" s="307" t="s">
        <v>43</v>
      </c>
      <c r="C560" s="222">
        <v>1462</v>
      </c>
      <c r="D560" s="222">
        <f t="shared" si="133"/>
        <v>121.83333333333333</v>
      </c>
      <c r="E560" s="222"/>
      <c r="F560" s="222">
        <f t="shared" si="134"/>
        <v>-33.183333333333337</v>
      </c>
      <c r="G560" s="222"/>
      <c r="H560" s="222">
        <f t="shared" si="135"/>
        <v>-12.183333333333334</v>
      </c>
      <c r="I560" s="222"/>
      <c r="J560" s="222">
        <v>-21</v>
      </c>
      <c r="K560" s="311"/>
      <c r="L560" s="222"/>
      <c r="M560" s="222" t="e">
        <f>H560+C560+#REF!</f>
        <v>#REF!</v>
      </c>
      <c r="N560" s="256"/>
      <c r="O560" s="218"/>
      <c r="P560" s="218"/>
      <c r="T560" s="257"/>
      <c r="U560" s="257"/>
      <c r="V560" s="257"/>
      <c r="W560" s="257"/>
      <c r="X560" s="257"/>
      <c r="Y560" s="257"/>
      <c r="Z560" s="222">
        <f t="shared" si="131"/>
        <v>1428.8166666666666</v>
      </c>
    </row>
    <row r="561" spans="1:26" s="258" customFormat="1" ht="15" customHeight="1">
      <c r="A561" s="320" t="s">
        <v>576</v>
      </c>
      <c r="B561" s="75" t="s">
        <v>177</v>
      </c>
      <c r="C561" s="222">
        <v>470</v>
      </c>
      <c r="D561" s="222">
        <f t="shared" si="133"/>
        <v>39.166666666666664</v>
      </c>
      <c r="E561" s="222"/>
      <c r="F561" s="222">
        <f t="shared" si="134"/>
        <v>-10.916666666666666</v>
      </c>
      <c r="G561" s="222"/>
      <c r="H561" s="222">
        <f t="shared" si="135"/>
        <v>-3.9166666666666665</v>
      </c>
      <c r="I561" s="222"/>
      <c r="J561" s="222">
        <v>-7</v>
      </c>
      <c r="K561" s="311"/>
      <c r="L561" s="222"/>
      <c r="M561" s="222" t="e">
        <f>H561+C561+#REF!</f>
        <v>#REF!</v>
      </c>
      <c r="N561" s="256"/>
      <c r="O561" s="218"/>
      <c r="P561" s="218"/>
      <c r="T561" s="257"/>
      <c r="U561" s="257"/>
      <c r="V561" s="257"/>
      <c r="W561" s="257"/>
      <c r="X561" s="257"/>
      <c r="Y561" s="257"/>
      <c r="Z561" s="222">
        <f t="shared" si="131"/>
        <v>459.08333333333331</v>
      </c>
    </row>
    <row r="562" spans="1:26" s="258" customFormat="1" ht="15" customHeight="1">
      <c r="A562" s="320" t="s">
        <v>576</v>
      </c>
      <c r="B562" s="307" t="s">
        <v>456</v>
      </c>
      <c r="C562" s="222">
        <v>1510</v>
      </c>
      <c r="D562" s="222">
        <f t="shared" si="133"/>
        <v>125.83333333333333</v>
      </c>
      <c r="E562" s="222"/>
      <c r="F562" s="222">
        <f t="shared" si="134"/>
        <v>-34.583333333333336</v>
      </c>
      <c r="G562" s="222"/>
      <c r="H562" s="222">
        <f t="shared" si="135"/>
        <v>-12.583333333333334</v>
      </c>
      <c r="I562" s="222"/>
      <c r="J562" s="222">
        <v>-22</v>
      </c>
      <c r="K562" s="311"/>
      <c r="L562" s="222"/>
      <c r="M562" s="222" t="e">
        <f>H562+C562+#REF!</f>
        <v>#REF!</v>
      </c>
      <c r="N562" s="256"/>
      <c r="O562" s="218"/>
      <c r="P562" s="218"/>
      <c r="T562" s="257"/>
      <c r="U562" s="257"/>
      <c r="V562" s="257"/>
      <c r="W562" s="257"/>
      <c r="X562" s="257"/>
      <c r="Y562" s="257"/>
      <c r="Z562" s="222">
        <f t="shared" si="131"/>
        <v>1475.4166666666667</v>
      </c>
    </row>
    <row r="563" spans="1:26" s="258" customFormat="1" ht="15" customHeight="1">
      <c r="A563" s="320" t="s">
        <v>576</v>
      </c>
      <c r="B563" s="332" t="s">
        <v>510</v>
      </c>
      <c r="C563" s="222">
        <v>250</v>
      </c>
      <c r="D563" s="222">
        <f t="shared" si="133"/>
        <v>20.833333333333332</v>
      </c>
      <c r="E563" s="222"/>
      <c r="F563" s="222">
        <f t="shared" si="134"/>
        <v>-6.0833333333333339</v>
      </c>
      <c r="G563" s="222"/>
      <c r="H563" s="222">
        <f t="shared" si="135"/>
        <v>-2.0833333333333335</v>
      </c>
      <c r="I563" s="222"/>
      <c r="J563" s="222">
        <v>-4</v>
      </c>
      <c r="K563" s="311"/>
      <c r="L563" s="222"/>
      <c r="M563" s="222" t="e">
        <f>H563+C563+#REF!</f>
        <v>#REF!</v>
      </c>
      <c r="N563" s="256"/>
      <c r="O563" s="218"/>
      <c r="P563" s="218"/>
      <c r="T563" s="257"/>
      <c r="U563" s="257"/>
      <c r="V563" s="257"/>
      <c r="W563" s="257"/>
      <c r="X563" s="257"/>
      <c r="Y563" s="257"/>
      <c r="Z563" s="222">
        <f t="shared" si="131"/>
        <v>243.91666666666666</v>
      </c>
    </row>
    <row r="564" spans="1:26" s="258" customFormat="1" ht="15" customHeight="1">
      <c r="A564" s="320" t="s">
        <v>576</v>
      </c>
      <c r="B564" s="324" t="s">
        <v>443</v>
      </c>
      <c r="C564" s="222">
        <v>1040</v>
      </c>
      <c r="D564" s="222">
        <f t="shared" si="133"/>
        <v>86.666666666666671</v>
      </c>
      <c r="E564" s="222"/>
      <c r="F564" s="222">
        <f t="shared" si="134"/>
        <v>-23.666666666666668</v>
      </c>
      <c r="G564" s="222"/>
      <c r="H564" s="222">
        <f t="shared" si="135"/>
        <v>-8.6666666666666679</v>
      </c>
      <c r="I564" s="222"/>
      <c r="J564" s="222">
        <v>-15</v>
      </c>
      <c r="K564" s="311"/>
      <c r="L564" s="222"/>
      <c r="M564" s="222" t="e">
        <f>H564+C564+#REF!</f>
        <v>#REF!</v>
      </c>
      <c r="N564" s="256"/>
      <c r="O564" s="218"/>
      <c r="P564" s="218"/>
      <c r="T564" s="257"/>
      <c r="U564" s="257"/>
      <c r="V564" s="257"/>
      <c r="W564" s="257"/>
      <c r="X564" s="257"/>
      <c r="Y564" s="257"/>
      <c r="Z564" s="222">
        <f t="shared" si="131"/>
        <v>1016.3333333333334</v>
      </c>
    </row>
    <row r="565" spans="1:26" s="258" customFormat="1" ht="15" customHeight="1">
      <c r="A565" s="320" t="s">
        <v>576</v>
      </c>
      <c r="B565" s="324" t="s">
        <v>446</v>
      </c>
      <c r="C565" s="222">
        <v>1593</v>
      </c>
      <c r="D565" s="222">
        <f t="shared" si="133"/>
        <v>132.75</v>
      </c>
      <c r="E565" s="222"/>
      <c r="F565" s="222">
        <f t="shared" si="134"/>
        <v>-36.274999999999999</v>
      </c>
      <c r="G565" s="222"/>
      <c r="H565" s="222">
        <f t="shared" si="135"/>
        <v>-13.275</v>
      </c>
      <c r="I565" s="222"/>
      <c r="J565" s="222">
        <v>-23</v>
      </c>
      <c r="K565" s="311"/>
      <c r="L565" s="222"/>
      <c r="M565" s="222" t="e">
        <f>H565+C565+#REF!</f>
        <v>#REF!</v>
      </c>
      <c r="N565" s="256"/>
      <c r="O565" s="218"/>
      <c r="P565" s="218"/>
      <c r="T565" s="257"/>
      <c r="U565" s="257"/>
      <c r="V565" s="257"/>
      <c r="W565" s="257"/>
      <c r="X565" s="257"/>
      <c r="Y565" s="257"/>
      <c r="Z565" s="222">
        <f t="shared" si="131"/>
        <v>1556.7249999999999</v>
      </c>
    </row>
    <row r="566" spans="1:26" s="258" customFormat="1" ht="15" customHeight="1">
      <c r="A566" s="320" t="s">
        <v>576</v>
      </c>
      <c r="B566" s="324" t="s">
        <v>15</v>
      </c>
      <c r="C566" s="222">
        <v>1567</v>
      </c>
      <c r="D566" s="222">
        <f t="shared" si="133"/>
        <v>130.58333333333334</v>
      </c>
      <c r="E566" s="222"/>
      <c r="F566" s="222">
        <f t="shared" si="134"/>
        <v>-35.058333333333337</v>
      </c>
      <c r="G566" s="222"/>
      <c r="H566" s="222">
        <f t="shared" si="135"/>
        <v>-13.058333333333335</v>
      </c>
      <c r="I566" s="222"/>
      <c r="J566" s="222">
        <v>-22</v>
      </c>
      <c r="K566" s="311"/>
      <c r="L566" s="222"/>
      <c r="M566" s="222" t="e">
        <f>H566+C566+#REF!</f>
        <v>#REF!</v>
      </c>
      <c r="N566" s="256"/>
      <c r="O566" s="218"/>
      <c r="P566" s="218"/>
      <c r="T566" s="257"/>
      <c r="U566" s="257"/>
      <c r="V566" s="257"/>
      <c r="W566" s="257"/>
      <c r="X566" s="257"/>
      <c r="Y566" s="257"/>
      <c r="Z566" s="222">
        <f t="shared" si="131"/>
        <v>1531.9416666666666</v>
      </c>
    </row>
    <row r="567" spans="1:26" s="258" customFormat="1" ht="15" customHeight="1">
      <c r="A567" s="320" t="s">
        <v>576</v>
      </c>
      <c r="B567" s="324" t="s">
        <v>449</v>
      </c>
      <c r="C567" s="222">
        <v>1406</v>
      </c>
      <c r="D567" s="222">
        <f t="shared" si="133"/>
        <v>117.16666666666667</v>
      </c>
      <c r="E567" s="222"/>
      <c r="F567" s="222">
        <f t="shared" si="134"/>
        <v>-31.716666666666669</v>
      </c>
      <c r="G567" s="222"/>
      <c r="H567" s="222">
        <f t="shared" si="135"/>
        <v>-11.716666666666669</v>
      </c>
      <c r="I567" s="222"/>
      <c r="J567" s="222">
        <v>-20</v>
      </c>
      <c r="K567" s="311"/>
      <c r="L567" s="222"/>
      <c r="M567" s="222" t="e">
        <f>H567+C567+#REF!</f>
        <v>#REF!</v>
      </c>
      <c r="N567" s="256"/>
      <c r="O567" s="218"/>
      <c r="P567" s="218"/>
      <c r="T567" s="257"/>
      <c r="U567" s="257"/>
      <c r="V567" s="257"/>
      <c r="W567" s="257"/>
      <c r="X567" s="257"/>
      <c r="Y567" s="257"/>
      <c r="Z567" s="222">
        <f t="shared" si="131"/>
        <v>1374.2833333333333</v>
      </c>
    </row>
    <row r="568" spans="1:26" s="258" customFormat="1" ht="15" customHeight="1">
      <c r="A568" s="320" t="s">
        <v>576</v>
      </c>
      <c r="B568" s="332" t="s">
        <v>55</v>
      </c>
      <c r="C568" s="222">
        <v>400</v>
      </c>
      <c r="D568" s="222">
        <f t="shared" si="133"/>
        <v>33.333333333333336</v>
      </c>
      <c r="E568" s="222"/>
      <c r="F568" s="222">
        <f t="shared" si="134"/>
        <v>-9.3333333333333339</v>
      </c>
      <c r="G568" s="222"/>
      <c r="H568" s="222">
        <f t="shared" si="135"/>
        <v>-3.3333333333333339</v>
      </c>
      <c r="I568" s="222"/>
      <c r="J568" s="222">
        <v>-6</v>
      </c>
      <c r="K568" s="311"/>
      <c r="L568" s="222"/>
      <c r="M568" s="222" t="e">
        <f>H568+C568+#REF!</f>
        <v>#REF!</v>
      </c>
      <c r="N568" s="256"/>
      <c r="O568" s="218"/>
      <c r="P568" s="218"/>
      <c r="T568" s="257"/>
      <c r="U568" s="257"/>
      <c r="V568" s="257"/>
      <c r="W568" s="257"/>
      <c r="X568" s="257"/>
      <c r="Y568" s="257"/>
      <c r="Z568" s="222">
        <f t="shared" si="131"/>
        <v>390.66666666666669</v>
      </c>
    </row>
    <row r="569" spans="1:26" s="258" customFormat="1" ht="15" customHeight="1">
      <c r="A569" s="320" t="s">
        <v>576</v>
      </c>
      <c r="B569" s="307" t="s">
        <v>444</v>
      </c>
      <c r="C569" s="222">
        <v>583</v>
      </c>
      <c r="D569" s="222">
        <f t="shared" si="133"/>
        <v>48.583333333333336</v>
      </c>
      <c r="E569" s="222"/>
      <c r="F569" s="222">
        <f t="shared" si="134"/>
        <v>-12.858333333333334</v>
      </c>
      <c r="G569" s="222"/>
      <c r="H569" s="222">
        <f t="shared" si="135"/>
        <v>-4.8583333333333343</v>
      </c>
      <c r="I569" s="222"/>
      <c r="J569" s="222">
        <v>-8</v>
      </c>
      <c r="K569" s="311"/>
      <c r="L569" s="222"/>
      <c r="M569" s="222" t="e">
        <f>H569+C569+#REF!</f>
        <v>#REF!</v>
      </c>
      <c r="N569" s="256"/>
      <c r="O569" s="218"/>
      <c r="P569" s="218"/>
      <c r="T569" s="257"/>
      <c r="U569" s="257"/>
      <c r="V569" s="257"/>
      <c r="W569" s="257"/>
      <c r="X569" s="257"/>
      <c r="Y569" s="257"/>
      <c r="Z569" s="222">
        <f t="shared" si="131"/>
        <v>570.14166666666665</v>
      </c>
    </row>
    <row r="570" spans="1:26" s="258" customFormat="1" ht="15" customHeight="1">
      <c r="A570" s="320" t="s">
        <v>576</v>
      </c>
      <c r="B570" s="332" t="s">
        <v>38</v>
      </c>
      <c r="C570" s="222">
        <v>516</v>
      </c>
      <c r="D570" s="222">
        <f t="shared" si="133"/>
        <v>43</v>
      </c>
      <c r="E570" s="222"/>
      <c r="F570" s="222">
        <f t="shared" si="134"/>
        <v>-11.3</v>
      </c>
      <c r="G570" s="222"/>
      <c r="H570" s="222">
        <f t="shared" si="135"/>
        <v>-4.3</v>
      </c>
      <c r="I570" s="222"/>
      <c r="J570" s="222">
        <v>-7</v>
      </c>
      <c r="K570" s="311"/>
      <c r="L570" s="222"/>
      <c r="M570" s="222" t="e">
        <f>H570+C570+#REF!</f>
        <v>#REF!</v>
      </c>
      <c r="N570" s="256"/>
      <c r="O570" s="218"/>
      <c r="P570" s="218"/>
      <c r="T570" s="257"/>
      <c r="U570" s="257"/>
      <c r="V570" s="257"/>
      <c r="W570" s="257"/>
      <c r="X570" s="257"/>
      <c r="Y570" s="257"/>
      <c r="Z570" s="222">
        <f t="shared" si="131"/>
        <v>504.7</v>
      </c>
    </row>
    <row r="571" spans="1:26" s="258" customFormat="1" ht="15" customHeight="1">
      <c r="A571" s="320" t="s">
        <v>576</v>
      </c>
      <c r="B571" s="307" t="s">
        <v>467</v>
      </c>
      <c r="C571" s="222">
        <v>1350</v>
      </c>
      <c r="D571" s="222">
        <f t="shared" si="133"/>
        <v>112.5</v>
      </c>
      <c r="E571" s="222"/>
      <c r="F571" s="222">
        <f t="shared" si="134"/>
        <v>-31.25</v>
      </c>
      <c r="G571" s="222"/>
      <c r="H571" s="222">
        <f t="shared" si="135"/>
        <v>-11.25</v>
      </c>
      <c r="I571" s="222"/>
      <c r="J571" s="222">
        <v>-20</v>
      </c>
      <c r="K571" s="311"/>
      <c r="L571" s="222"/>
      <c r="M571" s="222" t="e">
        <f>H571+C571+#REF!</f>
        <v>#REF!</v>
      </c>
      <c r="N571" s="256"/>
      <c r="O571" s="218"/>
      <c r="P571" s="218"/>
      <c r="T571" s="257"/>
      <c r="U571" s="257"/>
      <c r="V571" s="257"/>
      <c r="W571" s="257"/>
      <c r="X571" s="257"/>
      <c r="Y571" s="257"/>
      <c r="Z571" s="222">
        <f t="shared" si="131"/>
        <v>1318.75</v>
      </c>
    </row>
    <row r="572" spans="1:26" s="258" customFormat="1" ht="15" customHeight="1">
      <c r="A572" s="320" t="s">
        <v>576</v>
      </c>
      <c r="B572" s="318" t="s">
        <v>506</v>
      </c>
      <c r="C572" s="222">
        <v>100</v>
      </c>
      <c r="D572" s="222">
        <f t="shared" si="133"/>
        <v>8.3333333333333339</v>
      </c>
      <c r="E572" s="222"/>
      <c r="F572" s="222">
        <f t="shared" si="134"/>
        <v>-1.8333333333333335</v>
      </c>
      <c r="G572" s="222"/>
      <c r="H572" s="222">
        <f t="shared" si="135"/>
        <v>-0.83333333333333348</v>
      </c>
      <c r="I572" s="222"/>
      <c r="J572" s="222">
        <v>-1</v>
      </c>
      <c r="K572" s="311"/>
      <c r="L572" s="222"/>
      <c r="M572" s="222" t="e">
        <f>H572+C572+#REF!</f>
        <v>#REF!</v>
      </c>
      <c r="N572" s="256"/>
      <c r="O572" s="218"/>
      <c r="P572" s="218"/>
      <c r="T572" s="257"/>
      <c r="U572" s="257"/>
      <c r="V572" s="257"/>
      <c r="W572" s="257"/>
      <c r="X572" s="257"/>
      <c r="Y572" s="257"/>
      <c r="Z572" s="222">
        <f t="shared" si="131"/>
        <v>98.166666666666671</v>
      </c>
    </row>
    <row r="573" spans="1:26" s="258" customFormat="1" ht="15" customHeight="1">
      <c r="A573" s="320" t="s">
        <v>576</v>
      </c>
      <c r="B573" s="332" t="s">
        <v>42</v>
      </c>
      <c r="C573" s="222">
        <v>710</v>
      </c>
      <c r="D573" s="222">
        <f t="shared" si="133"/>
        <v>59.166666666666664</v>
      </c>
      <c r="E573" s="222"/>
      <c r="F573" s="222">
        <f t="shared" si="134"/>
        <v>-15.916666666666668</v>
      </c>
      <c r="G573" s="222"/>
      <c r="H573" s="222">
        <f t="shared" si="135"/>
        <v>-5.916666666666667</v>
      </c>
      <c r="I573" s="222"/>
      <c r="J573" s="222">
        <v>-10</v>
      </c>
      <c r="K573" s="311"/>
      <c r="L573" s="222"/>
      <c r="M573" s="222" t="e">
        <f>H573+C573+#REF!</f>
        <v>#REF!</v>
      </c>
      <c r="N573" s="256"/>
      <c r="O573" s="218"/>
      <c r="P573" s="218"/>
      <c r="T573" s="257"/>
      <c r="U573" s="257"/>
      <c r="V573" s="257"/>
      <c r="W573" s="257"/>
      <c r="X573" s="257"/>
      <c r="Y573" s="257"/>
      <c r="Z573" s="222">
        <f t="shared" si="131"/>
        <v>694.08333333333337</v>
      </c>
    </row>
    <row r="574" spans="1:26" s="258" customFormat="1" ht="15" customHeight="1">
      <c r="A574" s="320" t="s">
        <v>576</v>
      </c>
      <c r="B574" s="332" t="s">
        <v>210</v>
      </c>
      <c r="C574" s="222">
        <v>1395</v>
      </c>
      <c r="D574" s="222">
        <f t="shared" si="133"/>
        <v>116.25</v>
      </c>
      <c r="E574" s="222"/>
      <c r="F574" s="222">
        <f t="shared" si="134"/>
        <v>-31.625</v>
      </c>
      <c r="G574" s="222"/>
      <c r="H574" s="222">
        <f t="shared" si="135"/>
        <v>-11.625</v>
      </c>
      <c r="I574" s="222"/>
      <c r="J574" s="222">
        <v>-20</v>
      </c>
      <c r="K574" s="311"/>
      <c r="L574" s="222"/>
      <c r="M574" s="222" t="e">
        <f>H574+C574+#REF!</f>
        <v>#REF!</v>
      </c>
      <c r="N574" s="256"/>
      <c r="O574" s="218"/>
      <c r="P574" s="218"/>
      <c r="T574" s="257"/>
      <c r="U574" s="257"/>
      <c r="V574" s="257"/>
      <c r="W574" s="257"/>
      <c r="X574" s="257"/>
      <c r="Y574" s="257"/>
      <c r="Z574" s="222">
        <f t="shared" si="131"/>
        <v>1363.375</v>
      </c>
    </row>
    <row r="575" spans="1:26" s="258" customFormat="1" ht="15" customHeight="1">
      <c r="A575" s="320" t="s">
        <v>576</v>
      </c>
      <c r="B575" s="332" t="s">
        <v>59</v>
      </c>
      <c r="C575" s="222">
        <v>717</v>
      </c>
      <c r="D575" s="222">
        <f t="shared" si="133"/>
        <v>59.75</v>
      </c>
      <c r="E575" s="222"/>
      <c r="F575" s="222">
        <f t="shared" si="134"/>
        <v>-15.975000000000001</v>
      </c>
      <c r="G575" s="222"/>
      <c r="H575" s="222">
        <f t="shared" si="135"/>
        <v>-5.9750000000000005</v>
      </c>
      <c r="I575" s="222"/>
      <c r="J575" s="222">
        <v>-10</v>
      </c>
      <c r="K575" s="311"/>
      <c r="L575" s="222"/>
      <c r="M575" s="222" t="e">
        <f>H575+C575+#REF!</f>
        <v>#REF!</v>
      </c>
      <c r="N575" s="256"/>
      <c r="O575" s="218"/>
      <c r="P575" s="218"/>
      <c r="T575" s="257"/>
      <c r="U575" s="257"/>
      <c r="V575" s="257"/>
      <c r="W575" s="257"/>
      <c r="X575" s="257"/>
      <c r="Y575" s="257"/>
      <c r="Z575" s="222">
        <f t="shared" si="131"/>
        <v>701.02499999999998</v>
      </c>
    </row>
    <row r="576" spans="1:26" s="258" customFormat="1" ht="25.5" customHeight="1">
      <c r="A576" s="320" t="s">
        <v>576</v>
      </c>
      <c r="B576" s="324" t="s">
        <v>64</v>
      </c>
      <c r="C576" s="222">
        <v>1309</v>
      </c>
      <c r="D576" s="222">
        <f t="shared" si="133"/>
        <v>109.08333333333333</v>
      </c>
      <c r="E576" s="222"/>
      <c r="F576" s="222">
        <f t="shared" si="134"/>
        <v>-29.908333333333331</v>
      </c>
      <c r="G576" s="222"/>
      <c r="H576" s="222">
        <f t="shared" si="135"/>
        <v>-10.908333333333333</v>
      </c>
      <c r="I576" s="222"/>
      <c r="J576" s="222">
        <v>-19</v>
      </c>
      <c r="K576" s="311"/>
      <c r="L576" s="222"/>
      <c r="M576" s="222" t="e">
        <f>H576+C576+#REF!</f>
        <v>#REF!</v>
      </c>
      <c r="N576" s="256"/>
      <c r="O576" s="218"/>
      <c r="P576" s="218"/>
      <c r="T576" s="257"/>
      <c r="U576" s="257"/>
      <c r="V576" s="257"/>
      <c r="W576" s="257"/>
      <c r="X576" s="257"/>
      <c r="Y576" s="257"/>
      <c r="Z576" s="222">
        <f t="shared" si="131"/>
        <v>1279.0916666666667</v>
      </c>
    </row>
    <row r="577" spans="1:26" s="258" customFormat="1" ht="15" customHeight="1">
      <c r="A577" s="320" t="s">
        <v>576</v>
      </c>
      <c r="B577" s="345" t="s">
        <v>347</v>
      </c>
      <c r="C577" s="222">
        <v>926</v>
      </c>
      <c r="D577" s="222">
        <f t="shared" si="133"/>
        <v>77.166666666666671</v>
      </c>
      <c r="E577" s="222"/>
      <c r="F577" s="222">
        <f t="shared" si="134"/>
        <v>-20.716666666666669</v>
      </c>
      <c r="G577" s="222"/>
      <c r="H577" s="222">
        <f t="shared" si="135"/>
        <v>-7.7166666666666677</v>
      </c>
      <c r="I577" s="222"/>
      <c r="J577" s="222">
        <v>-13</v>
      </c>
      <c r="K577" s="311"/>
      <c r="L577" s="222"/>
      <c r="M577" s="222" t="e">
        <f>H577+C577+#REF!</f>
        <v>#REF!</v>
      </c>
      <c r="N577" s="256"/>
      <c r="O577" s="218"/>
      <c r="P577" s="218"/>
      <c r="T577" s="257"/>
      <c r="U577" s="257"/>
      <c r="V577" s="257"/>
      <c r="W577" s="257"/>
      <c r="X577" s="257"/>
      <c r="Y577" s="257"/>
      <c r="Z577" s="222">
        <f t="shared" si="131"/>
        <v>905.2833333333333</v>
      </c>
    </row>
    <row r="578" spans="1:26" s="258" customFormat="1" ht="15" customHeight="1">
      <c r="A578" s="320" t="s">
        <v>576</v>
      </c>
      <c r="B578" s="307" t="s">
        <v>62</v>
      </c>
      <c r="C578" s="222">
        <v>741</v>
      </c>
      <c r="D578" s="222">
        <f t="shared" si="133"/>
        <v>61.75</v>
      </c>
      <c r="E578" s="222"/>
      <c r="F578" s="222">
        <f t="shared" si="134"/>
        <v>-17.175000000000001</v>
      </c>
      <c r="G578" s="222"/>
      <c r="H578" s="222">
        <f t="shared" si="135"/>
        <v>-6.1750000000000007</v>
      </c>
      <c r="I578" s="222"/>
      <c r="J578" s="222">
        <v>-11</v>
      </c>
      <c r="K578" s="311"/>
      <c r="L578" s="222"/>
      <c r="M578" s="222" t="e">
        <f>H578+C578+#REF!</f>
        <v>#REF!</v>
      </c>
      <c r="N578" s="256"/>
      <c r="O578" s="218"/>
      <c r="P578" s="218"/>
      <c r="T578" s="257"/>
      <c r="U578" s="257"/>
      <c r="V578" s="257"/>
      <c r="W578" s="257"/>
      <c r="X578" s="257"/>
      <c r="Y578" s="257"/>
      <c r="Z578" s="222">
        <f t="shared" si="131"/>
        <v>723.82500000000005</v>
      </c>
    </row>
    <row r="579" spans="1:26" s="258" customFormat="1" ht="15" customHeight="1">
      <c r="A579" s="320" t="s">
        <v>576</v>
      </c>
      <c r="B579" s="324" t="s">
        <v>66</v>
      </c>
      <c r="C579" s="222">
        <v>1159</v>
      </c>
      <c r="D579" s="222">
        <f t="shared" si="133"/>
        <v>96.583333333333329</v>
      </c>
      <c r="E579" s="222"/>
      <c r="F579" s="222">
        <f t="shared" si="134"/>
        <v>-26.658333333333331</v>
      </c>
      <c r="G579" s="222"/>
      <c r="H579" s="222">
        <f t="shared" si="135"/>
        <v>-9.6583333333333332</v>
      </c>
      <c r="I579" s="222"/>
      <c r="J579" s="222">
        <v>-17</v>
      </c>
      <c r="K579" s="311"/>
      <c r="L579" s="222"/>
      <c r="M579" s="222" t="e">
        <f>H579+C579+#REF!</f>
        <v>#REF!</v>
      </c>
      <c r="N579" s="256"/>
      <c r="O579" s="218"/>
      <c r="P579" s="218"/>
      <c r="T579" s="257"/>
      <c r="U579" s="257"/>
      <c r="V579" s="257"/>
      <c r="W579" s="257"/>
      <c r="X579" s="257"/>
      <c r="Y579" s="257"/>
      <c r="Z579" s="222">
        <f t="shared" si="131"/>
        <v>1132.3416666666667</v>
      </c>
    </row>
    <row r="580" spans="1:26" s="258" customFormat="1" ht="15" customHeight="1">
      <c r="A580" s="320" t="s">
        <v>576</v>
      </c>
      <c r="B580" s="307" t="s">
        <v>63</v>
      </c>
      <c r="C580" s="222">
        <v>1799</v>
      </c>
      <c r="D580" s="222">
        <f t="shared" si="133"/>
        <v>149.91666666666666</v>
      </c>
      <c r="E580" s="222"/>
      <c r="F580" s="222">
        <f t="shared" si="134"/>
        <v>-40.991666666666667</v>
      </c>
      <c r="G580" s="222"/>
      <c r="H580" s="222">
        <f t="shared" si="135"/>
        <v>-14.991666666666667</v>
      </c>
      <c r="I580" s="222"/>
      <c r="J580" s="222">
        <v>-26</v>
      </c>
      <c r="K580" s="311"/>
      <c r="L580" s="222"/>
      <c r="M580" s="222" t="e">
        <f>H580+C580+#REF!</f>
        <v>#REF!</v>
      </c>
      <c r="N580" s="256"/>
      <c r="O580" s="218"/>
      <c r="P580" s="218"/>
      <c r="T580" s="257"/>
      <c r="U580" s="257"/>
      <c r="V580" s="257"/>
      <c r="W580" s="257"/>
      <c r="X580" s="257"/>
      <c r="Y580" s="257"/>
      <c r="Z580" s="222">
        <f t="shared" si="131"/>
        <v>1758.0083333333334</v>
      </c>
    </row>
    <row r="581" spans="1:26" s="258" customFormat="1" ht="15" customHeight="1">
      <c r="A581" s="320" t="s">
        <v>576</v>
      </c>
      <c r="B581" s="324" t="s">
        <v>469</v>
      </c>
      <c r="C581" s="222">
        <v>1842</v>
      </c>
      <c r="D581" s="222">
        <f t="shared" si="133"/>
        <v>153.5</v>
      </c>
      <c r="E581" s="222"/>
      <c r="F581" s="222">
        <f t="shared" si="134"/>
        <v>-42.35</v>
      </c>
      <c r="G581" s="222"/>
      <c r="H581" s="222">
        <f t="shared" si="135"/>
        <v>-15.350000000000001</v>
      </c>
      <c r="I581" s="222"/>
      <c r="J581" s="222">
        <v>-27</v>
      </c>
      <c r="K581" s="311"/>
      <c r="L581" s="222"/>
      <c r="M581" s="222" t="e">
        <f>H581+C581+#REF!</f>
        <v>#REF!</v>
      </c>
      <c r="N581" s="256"/>
      <c r="O581" s="218"/>
      <c r="P581" s="218"/>
      <c r="T581" s="257"/>
      <c r="U581" s="257"/>
      <c r="V581" s="257"/>
      <c r="W581" s="257"/>
      <c r="X581" s="257"/>
      <c r="Y581" s="257"/>
      <c r="Z581" s="222">
        <f t="shared" si="131"/>
        <v>1799.65</v>
      </c>
    </row>
    <row r="582" spans="1:26" s="258" customFormat="1" ht="15" customHeight="1">
      <c r="A582" s="320" t="s">
        <v>576</v>
      </c>
      <c r="B582" s="332" t="s">
        <v>511</v>
      </c>
      <c r="C582" s="222">
        <v>41</v>
      </c>
      <c r="D582" s="222">
        <f t="shared" si="133"/>
        <v>3.4166666666666665</v>
      </c>
      <c r="E582" s="222"/>
      <c r="F582" s="222">
        <f t="shared" si="134"/>
        <v>-1.3416666666666668</v>
      </c>
      <c r="G582" s="222"/>
      <c r="H582" s="222">
        <f t="shared" si="135"/>
        <v>-0.34166666666666667</v>
      </c>
      <c r="I582" s="222"/>
      <c r="J582" s="222">
        <v>-1</v>
      </c>
      <c r="K582" s="311"/>
      <c r="L582" s="222"/>
      <c r="M582" s="222" t="e">
        <f>H582+C582+#REF!</f>
        <v>#REF!</v>
      </c>
      <c r="N582" s="256"/>
      <c r="O582" s="218"/>
      <c r="P582" s="218"/>
      <c r="T582" s="257"/>
      <c r="U582" s="257"/>
      <c r="V582" s="257"/>
      <c r="W582" s="257"/>
      <c r="X582" s="257"/>
      <c r="Y582" s="257"/>
      <c r="Z582" s="222">
        <f t="shared" si="131"/>
        <v>39.658333333333331</v>
      </c>
    </row>
    <row r="583" spans="1:26" s="258" customFormat="1" ht="15" customHeight="1">
      <c r="A583" s="320" t="s">
        <v>576</v>
      </c>
      <c r="B583" s="332" t="s">
        <v>512</v>
      </c>
      <c r="C583" s="222">
        <v>770</v>
      </c>
      <c r="D583" s="222">
        <f t="shared" si="133"/>
        <v>64.166666666666671</v>
      </c>
      <c r="E583" s="222"/>
      <c r="F583" s="222">
        <f t="shared" si="134"/>
        <v>-17.416666666666668</v>
      </c>
      <c r="G583" s="222"/>
      <c r="H583" s="222">
        <f t="shared" si="135"/>
        <v>-6.4166666666666679</v>
      </c>
      <c r="I583" s="222"/>
      <c r="J583" s="222">
        <v>-11</v>
      </c>
      <c r="K583" s="311"/>
      <c r="L583" s="222"/>
      <c r="M583" s="222" t="e">
        <f>H583+C583+#REF!</f>
        <v>#REF!</v>
      </c>
      <c r="N583" s="256"/>
      <c r="O583" s="218"/>
      <c r="P583" s="218"/>
      <c r="T583" s="257"/>
      <c r="U583" s="257"/>
      <c r="V583" s="257"/>
      <c r="W583" s="257"/>
      <c r="X583" s="257"/>
      <c r="Y583" s="257"/>
      <c r="Z583" s="222">
        <f t="shared" si="131"/>
        <v>752.58333333333337</v>
      </c>
    </row>
    <row r="584" spans="1:26" s="258" customFormat="1" ht="15" customHeight="1">
      <c r="A584" s="320" t="s">
        <v>576</v>
      </c>
      <c r="B584" s="307" t="s">
        <v>452</v>
      </c>
      <c r="C584" s="222">
        <v>564</v>
      </c>
      <c r="D584" s="222">
        <f t="shared" si="133"/>
        <v>47</v>
      </c>
      <c r="E584" s="222"/>
      <c r="F584" s="222">
        <f t="shared" si="134"/>
        <v>-12.7</v>
      </c>
      <c r="G584" s="222"/>
      <c r="H584" s="222">
        <f t="shared" si="135"/>
        <v>-4.7</v>
      </c>
      <c r="I584" s="222"/>
      <c r="J584" s="222">
        <v>-8</v>
      </c>
      <c r="K584" s="311"/>
      <c r="L584" s="222"/>
      <c r="M584" s="222" t="e">
        <f>H584+C584+#REF!</f>
        <v>#REF!</v>
      </c>
      <c r="N584" s="256"/>
      <c r="O584" s="218"/>
      <c r="P584" s="218"/>
      <c r="T584" s="257"/>
      <c r="U584" s="257"/>
      <c r="V584" s="257"/>
      <c r="W584" s="257"/>
      <c r="X584" s="257"/>
      <c r="Y584" s="257"/>
      <c r="Z584" s="222">
        <f t="shared" si="131"/>
        <v>551.29999999999995</v>
      </c>
    </row>
    <row r="585" spans="1:26" s="258" customFormat="1" ht="15" customHeight="1">
      <c r="A585" s="320" t="s">
        <v>576</v>
      </c>
      <c r="B585" s="320" t="s">
        <v>109</v>
      </c>
      <c r="C585" s="222">
        <v>1484</v>
      </c>
      <c r="D585" s="222">
        <f t="shared" si="133"/>
        <v>123.66666666666667</v>
      </c>
      <c r="E585" s="222"/>
      <c r="F585" s="222">
        <f t="shared" si="134"/>
        <v>-34.366666666666667</v>
      </c>
      <c r="G585" s="222"/>
      <c r="H585" s="222">
        <f t="shared" si="135"/>
        <v>-12.366666666666667</v>
      </c>
      <c r="I585" s="222"/>
      <c r="J585" s="222">
        <v>-22</v>
      </c>
      <c r="K585" s="311"/>
      <c r="L585" s="222"/>
      <c r="M585" s="222" t="e">
        <f>H585+C585+#REF!</f>
        <v>#REF!</v>
      </c>
      <c r="N585" s="256"/>
      <c r="O585" s="218"/>
      <c r="P585" s="218"/>
      <c r="T585" s="257"/>
      <c r="U585" s="257"/>
      <c r="V585" s="257"/>
      <c r="W585" s="257"/>
      <c r="X585" s="257"/>
      <c r="Y585" s="257"/>
      <c r="Z585" s="222">
        <f t="shared" si="131"/>
        <v>1449.6333333333334</v>
      </c>
    </row>
    <row r="586" spans="1:26" s="258" customFormat="1" ht="15" customHeight="1">
      <c r="A586" s="320" t="s">
        <v>576</v>
      </c>
      <c r="B586" s="307" t="s">
        <v>352</v>
      </c>
      <c r="C586" s="222">
        <v>740</v>
      </c>
      <c r="D586" s="222">
        <f t="shared" si="133"/>
        <v>61.666666666666664</v>
      </c>
      <c r="E586" s="222"/>
      <c r="F586" s="222">
        <f t="shared" si="134"/>
        <v>-17.166666666666668</v>
      </c>
      <c r="G586" s="222"/>
      <c r="H586" s="222">
        <f t="shared" si="135"/>
        <v>-6.166666666666667</v>
      </c>
      <c r="I586" s="222"/>
      <c r="J586" s="222">
        <v>-11</v>
      </c>
      <c r="K586" s="311"/>
      <c r="L586" s="222"/>
      <c r="M586" s="222" t="e">
        <f>H586+C586+#REF!</f>
        <v>#REF!</v>
      </c>
      <c r="N586" s="256"/>
      <c r="O586" s="218"/>
      <c r="P586" s="218"/>
      <c r="T586" s="257"/>
      <c r="U586" s="257"/>
      <c r="V586" s="257"/>
      <c r="W586" s="257"/>
      <c r="X586" s="257"/>
      <c r="Y586" s="257"/>
      <c r="Z586" s="222">
        <f t="shared" si="131"/>
        <v>722.83333333333337</v>
      </c>
    </row>
    <row r="587" spans="1:26" s="258" customFormat="1" ht="15" customHeight="1">
      <c r="A587" s="320" t="s">
        <v>576</v>
      </c>
      <c r="B587" s="307" t="s">
        <v>464</v>
      </c>
      <c r="C587" s="222">
        <v>542</v>
      </c>
      <c r="D587" s="222">
        <f t="shared" si="133"/>
        <v>45.166666666666664</v>
      </c>
      <c r="E587" s="222"/>
      <c r="F587" s="222">
        <f t="shared" si="134"/>
        <v>-12.516666666666666</v>
      </c>
      <c r="G587" s="222"/>
      <c r="H587" s="222">
        <f t="shared" si="135"/>
        <v>-4.5166666666666666</v>
      </c>
      <c r="I587" s="222"/>
      <c r="J587" s="222">
        <v>-8</v>
      </c>
      <c r="K587" s="311"/>
      <c r="L587" s="222"/>
      <c r="M587" s="222" t="e">
        <f>H587+C587+#REF!</f>
        <v>#REF!</v>
      </c>
      <c r="N587" s="256"/>
      <c r="O587" s="218"/>
      <c r="P587" s="218"/>
      <c r="T587" s="257"/>
      <c r="U587" s="257"/>
      <c r="V587" s="257"/>
      <c r="W587" s="257"/>
      <c r="X587" s="257"/>
      <c r="Y587" s="257"/>
      <c r="Z587" s="222">
        <f t="shared" si="131"/>
        <v>529.48333333333335</v>
      </c>
    </row>
    <row r="588" spans="1:26" s="258" customFormat="1" ht="15" customHeight="1">
      <c r="A588" s="320" t="s">
        <v>576</v>
      </c>
      <c r="B588" s="318" t="s">
        <v>90</v>
      </c>
      <c r="C588" s="222">
        <v>1139</v>
      </c>
      <c r="D588" s="222">
        <f t="shared" si="133"/>
        <v>94.916666666666671</v>
      </c>
      <c r="E588" s="222"/>
      <c r="F588" s="222">
        <f t="shared" si="134"/>
        <v>-26.491666666666667</v>
      </c>
      <c r="G588" s="222"/>
      <c r="H588" s="222">
        <f t="shared" si="135"/>
        <v>-9.4916666666666671</v>
      </c>
      <c r="I588" s="222"/>
      <c r="J588" s="222">
        <v>-17</v>
      </c>
      <c r="K588" s="311"/>
      <c r="L588" s="222"/>
      <c r="M588" s="222" t="e">
        <f>H588+C588+#REF!</f>
        <v>#REF!</v>
      </c>
      <c r="N588" s="256"/>
      <c r="O588" s="218"/>
      <c r="P588" s="218"/>
      <c r="T588" s="257"/>
      <c r="U588" s="257"/>
      <c r="V588" s="257"/>
      <c r="W588" s="257"/>
      <c r="X588" s="257"/>
      <c r="Y588" s="257"/>
      <c r="Z588" s="222">
        <f t="shared" ref="Z588:Z651" si="136">C588+F588</f>
        <v>1112.5083333333334</v>
      </c>
    </row>
    <row r="589" spans="1:26" s="258" customFormat="1" ht="15" customHeight="1">
      <c r="A589" s="320" t="s">
        <v>576</v>
      </c>
      <c r="B589" s="332" t="s">
        <v>91</v>
      </c>
      <c r="C589" s="222">
        <v>970</v>
      </c>
      <c r="D589" s="222">
        <f t="shared" si="133"/>
        <v>80.833333333333329</v>
      </c>
      <c r="E589" s="222"/>
      <c r="F589" s="222">
        <f t="shared" si="134"/>
        <v>-22.083333333333336</v>
      </c>
      <c r="G589" s="222"/>
      <c r="H589" s="222">
        <f t="shared" si="135"/>
        <v>-8.0833333333333339</v>
      </c>
      <c r="I589" s="222"/>
      <c r="J589" s="222">
        <v>-14</v>
      </c>
      <c r="K589" s="311"/>
      <c r="L589" s="222"/>
      <c r="M589" s="222" t="e">
        <f>H589+C589+#REF!</f>
        <v>#REF!</v>
      </c>
      <c r="N589" s="256"/>
      <c r="O589" s="218"/>
      <c r="P589" s="218"/>
      <c r="T589" s="257"/>
      <c r="U589" s="257"/>
      <c r="V589" s="257"/>
      <c r="W589" s="257"/>
      <c r="X589" s="257"/>
      <c r="Y589" s="257"/>
      <c r="Z589" s="222">
        <f t="shared" si="136"/>
        <v>947.91666666666663</v>
      </c>
    </row>
    <row r="590" spans="1:26" s="258" customFormat="1" ht="15" customHeight="1">
      <c r="A590" s="320" t="s">
        <v>576</v>
      </c>
      <c r="B590" s="307" t="s">
        <v>462</v>
      </c>
      <c r="C590" s="222">
        <v>518</v>
      </c>
      <c r="D590" s="222">
        <f t="shared" si="133"/>
        <v>43.166666666666664</v>
      </c>
      <c r="E590" s="222"/>
      <c r="F590" s="222">
        <f t="shared" si="134"/>
        <v>-12.316666666666666</v>
      </c>
      <c r="G590" s="222"/>
      <c r="H590" s="222">
        <f t="shared" si="135"/>
        <v>-4.3166666666666664</v>
      </c>
      <c r="I590" s="222"/>
      <c r="J590" s="222">
        <v>-8</v>
      </c>
      <c r="K590" s="311"/>
      <c r="L590" s="222"/>
      <c r="M590" s="222" t="e">
        <f>H590+C590+#REF!</f>
        <v>#REF!</v>
      </c>
      <c r="N590" s="256"/>
      <c r="O590" s="218"/>
      <c r="P590" s="218"/>
      <c r="T590" s="257"/>
      <c r="U590" s="257"/>
      <c r="V590" s="257"/>
      <c r="W590" s="257"/>
      <c r="X590" s="257"/>
      <c r="Y590" s="257"/>
      <c r="Z590" s="222">
        <f t="shared" si="136"/>
        <v>505.68333333333334</v>
      </c>
    </row>
    <row r="591" spans="1:26" s="258" customFormat="1" ht="15" customHeight="1">
      <c r="A591" s="320" t="s">
        <v>576</v>
      </c>
      <c r="B591" s="332" t="s">
        <v>94</v>
      </c>
      <c r="C591" s="222">
        <v>950</v>
      </c>
      <c r="D591" s="222">
        <f t="shared" si="133"/>
        <v>79.166666666666671</v>
      </c>
      <c r="E591" s="222"/>
      <c r="F591" s="222">
        <f t="shared" si="134"/>
        <v>-21.916666666666668</v>
      </c>
      <c r="G591" s="222"/>
      <c r="H591" s="222">
        <f t="shared" si="135"/>
        <v>-7.9166666666666679</v>
      </c>
      <c r="I591" s="222"/>
      <c r="J591" s="222">
        <v>-14</v>
      </c>
      <c r="K591" s="311"/>
      <c r="L591" s="222"/>
      <c r="M591" s="222" t="e">
        <f>H591+C591+#REF!</f>
        <v>#REF!</v>
      </c>
      <c r="N591" s="256"/>
      <c r="O591" s="218"/>
      <c r="P591" s="218"/>
      <c r="T591" s="257"/>
      <c r="U591" s="257"/>
      <c r="V591" s="257"/>
      <c r="W591" s="257"/>
      <c r="X591" s="257"/>
      <c r="Y591" s="257"/>
      <c r="Z591" s="222">
        <f t="shared" si="136"/>
        <v>928.08333333333337</v>
      </c>
    </row>
    <row r="592" spans="1:26" s="258" customFormat="1" ht="15" customHeight="1">
      <c r="A592" s="320" t="s">
        <v>576</v>
      </c>
      <c r="B592" s="324" t="s">
        <v>453</v>
      </c>
      <c r="C592" s="222">
        <v>968</v>
      </c>
      <c r="D592" s="222">
        <f t="shared" si="133"/>
        <v>80.666666666666671</v>
      </c>
      <c r="E592" s="222"/>
      <c r="F592" s="222">
        <f t="shared" si="134"/>
        <v>-22.06666666666667</v>
      </c>
      <c r="G592" s="222"/>
      <c r="H592" s="222">
        <f t="shared" si="135"/>
        <v>-8.0666666666666682</v>
      </c>
      <c r="I592" s="222"/>
      <c r="J592" s="222">
        <v>-14</v>
      </c>
      <c r="K592" s="311"/>
      <c r="L592" s="222"/>
      <c r="M592" s="222" t="e">
        <f>H592+C592+#REF!</f>
        <v>#REF!</v>
      </c>
      <c r="N592" s="256"/>
      <c r="O592" s="218"/>
      <c r="P592" s="218"/>
      <c r="T592" s="257"/>
      <c r="U592" s="257"/>
      <c r="V592" s="257"/>
      <c r="W592" s="257"/>
      <c r="X592" s="257"/>
      <c r="Y592" s="257"/>
      <c r="Z592" s="222">
        <f t="shared" si="136"/>
        <v>945.93333333333328</v>
      </c>
    </row>
    <row r="593" spans="1:26" s="258" customFormat="1" ht="15" customHeight="1">
      <c r="A593" s="320" t="s">
        <v>576</v>
      </c>
      <c r="B593" s="75" t="s">
        <v>281</v>
      </c>
      <c r="C593" s="222">
        <v>581</v>
      </c>
      <c r="D593" s="222">
        <f t="shared" si="133"/>
        <v>48.416666666666664</v>
      </c>
      <c r="E593" s="222"/>
      <c r="F593" s="222">
        <f t="shared" si="134"/>
        <v>-12.841666666666667</v>
      </c>
      <c r="G593" s="222"/>
      <c r="H593" s="222">
        <f t="shared" si="135"/>
        <v>-4.8416666666666668</v>
      </c>
      <c r="I593" s="222"/>
      <c r="J593" s="222">
        <v>-8</v>
      </c>
      <c r="K593" s="311"/>
      <c r="L593" s="222"/>
      <c r="M593" s="222" t="e">
        <f>H593+C593+#REF!</f>
        <v>#REF!</v>
      </c>
      <c r="N593" s="256"/>
      <c r="O593" s="218"/>
      <c r="P593" s="218"/>
      <c r="T593" s="257"/>
      <c r="U593" s="257"/>
      <c r="V593" s="257"/>
      <c r="W593" s="257"/>
      <c r="X593" s="257"/>
      <c r="Y593" s="257"/>
      <c r="Z593" s="222">
        <f t="shared" si="136"/>
        <v>568.1583333333333</v>
      </c>
    </row>
    <row r="594" spans="1:26" s="258" customFormat="1" ht="15" customHeight="1">
      <c r="A594" s="320" t="s">
        <v>576</v>
      </c>
      <c r="B594" s="332" t="s">
        <v>112</v>
      </c>
      <c r="C594" s="222">
        <v>910</v>
      </c>
      <c r="D594" s="222">
        <f t="shared" si="133"/>
        <v>75.833333333333329</v>
      </c>
      <c r="E594" s="222"/>
      <c r="F594" s="222">
        <f t="shared" si="134"/>
        <v>-20.583333333333332</v>
      </c>
      <c r="G594" s="222"/>
      <c r="H594" s="222">
        <f t="shared" si="135"/>
        <v>-7.583333333333333</v>
      </c>
      <c r="I594" s="222"/>
      <c r="J594" s="222">
        <v>-13</v>
      </c>
      <c r="K594" s="311"/>
      <c r="L594" s="222"/>
      <c r="M594" s="222" t="e">
        <f>H594+C594+#REF!</f>
        <v>#REF!</v>
      </c>
      <c r="N594" s="256"/>
      <c r="O594" s="218"/>
      <c r="P594" s="218"/>
      <c r="T594" s="257"/>
      <c r="U594" s="257"/>
      <c r="V594" s="257"/>
      <c r="W594" s="257"/>
      <c r="X594" s="257"/>
      <c r="Y594" s="257"/>
      <c r="Z594" s="222">
        <f t="shared" si="136"/>
        <v>889.41666666666663</v>
      </c>
    </row>
    <row r="595" spans="1:26" s="258" customFormat="1" ht="15" customHeight="1">
      <c r="A595" s="320" t="s">
        <v>576</v>
      </c>
      <c r="B595" s="307" t="s">
        <v>454</v>
      </c>
      <c r="C595" s="222">
        <v>811</v>
      </c>
      <c r="D595" s="222">
        <f t="shared" si="133"/>
        <v>67.583333333333329</v>
      </c>
      <c r="E595" s="222"/>
      <c r="F595" s="222">
        <f t="shared" si="134"/>
        <v>-18.758333333333333</v>
      </c>
      <c r="G595" s="222"/>
      <c r="H595" s="222">
        <f t="shared" si="135"/>
        <v>-6.7583333333333329</v>
      </c>
      <c r="I595" s="222"/>
      <c r="J595" s="222">
        <v>-12</v>
      </c>
      <c r="K595" s="311"/>
      <c r="L595" s="222"/>
      <c r="M595" s="222" t="e">
        <f>H595+C595+#REF!</f>
        <v>#REF!</v>
      </c>
      <c r="N595" s="256"/>
      <c r="O595" s="218"/>
      <c r="P595" s="218"/>
      <c r="T595" s="257"/>
      <c r="U595" s="257"/>
      <c r="V595" s="257"/>
      <c r="W595" s="257"/>
      <c r="X595" s="257"/>
      <c r="Y595" s="257"/>
      <c r="Z595" s="222">
        <f t="shared" si="136"/>
        <v>792.24166666666667</v>
      </c>
    </row>
    <row r="596" spans="1:26" s="258" customFormat="1" ht="15" customHeight="1">
      <c r="A596" s="320" t="s">
        <v>576</v>
      </c>
      <c r="B596" s="307" t="s">
        <v>455</v>
      </c>
      <c r="C596" s="222">
        <v>769</v>
      </c>
      <c r="D596" s="222">
        <f t="shared" si="133"/>
        <v>64.083333333333329</v>
      </c>
      <c r="E596" s="222"/>
      <c r="F596" s="222">
        <f t="shared" si="134"/>
        <v>-17.408333333333331</v>
      </c>
      <c r="G596" s="222"/>
      <c r="H596" s="222">
        <f t="shared" si="135"/>
        <v>-6.4083333333333332</v>
      </c>
      <c r="I596" s="222"/>
      <c r="J596" s="222">
        <v>-11</v>
      </c>
      <c r="K596" s="311"/>
      <c r="L596" s="222"/>
      <c r="M596" s="222" t="e">
        <f>H596+C596+#REF!</f>
        <v>#REF!</v>
      </c>
      <c r="N596" s="256"/>
      <c r="O596" s="218"/>
      <c r="P596" s="218"/>
      <c r="T596" s="257"/>
      <c r="U596" s="257"/>
      <c r="V596" s="257"/>
      <c r="W596" s="257"/>
      <c r="X596" s="257"/>
      <c r="Y596" s="257"/>
      <c r="Z596" s="222">
        <f t="shared" si="136"/>
        <v>751.5916666666667</v>
      </c>
    </row>
    <row r="597" spans="1:26" s="258" customFormat="1" ht="15" customHeight="1">
      <c r="A597" s="320" t="s">
        <v>576</v>
      </c>
      <c r="B597" s="307" t="s">
        <v>457</v>
      </c>
      <c r="C597" s="222">
        <v>840</v>
      </c>
      <c r="D597" s="222">
        <f t="shared" si="133"/>
        <v>70</v>
      </c>
      <c r="E597" s="222"/>
      <c r="F597" s="222">
        <f t="shared" si="134"/>
        <v>-19</v>
      </c>
      <c r="G597" s="222"/>
      <c r="H597" s="222">
        <f t="shared" si="135"/>
        <v>-7</v>
      </c>
      <c r="I597" s="222"/>
      <c r="J597" s="222">
        <v>-12</v>
      </c>
      <c r="K597" s="311"/>
      <c r="L597" s="222"/>
      <c r="M597" s="222" t="e">
        <f>H597+C597+#REF!</f>
        <v>#REF!</v>
      </c>
      <c r="N597" s="256"/>
      <c r="O597" s="218"/>
      <c r="P597" s="218"/>
      <c r="T597" s="257"/>
      <c r="U597" s="257"/>
      <c r="V597" s="257"/>
      <c r="W597" s="257"/>
      <c r="X597" s="257"/>
      <c r="Y597" s="257"/>
      <c r="Z597" s="222">
        <f t="shared" si="136"/>
        <v>821</v>
      </c>
    </row>
    <row r="598" spans="1:26" s="258" customFormat="1" ht="15" customHeight="1">
      <c r="A598" s="320" t="s">
        <v>576</v>
      </c>
      <c r="B598" s="307" t="s">
        <v>459</v>
      </c>
      <c r="C598" s="222">
        <v>820</v>
      </c>
      <c r="D598" s="222">
        <f t="shared" si="133"/>
        <v>68.333333333333329</v>
      </c>
      <c r="E598" s="222"/>
      <c r="F598" s="222">
        <f t="shared" si="134"/>
        <v>-18.833333333333332</v>
      </c>
      <c r="G598" s="222"/>
      <c r="H598" s="222">
        <f t="shared" si="135"/>
        <v>-6.833333333333333</v>
      </c>
      <c r="I598" s="222"/>
      <c r="J598" s="222">
        <v>-12</v>
      </c>
      <c r="K598" s="311"/>
      <c r="L598" s="222"/>
      <c r="M598" s="222" t="e">
        <f>H598+C598+#REF!</f>
        <v>#REF!</v>
      </c>
      <c r="N598" s="256"/>
      <c r="O598" s="218"/>
      <c r="P598" s="218"/>
      <c r="T598" s="257"/>
      <c r="U598" s="257"/>
      <c r="V598" s="257"/>
      <c r="W598" s="257"/>
      <c r="X598" s="257"/>
      <c r="Y598" s="257"/>
      <c r="Z598" s="222">
        <f t="shared" si="136"/>
        <v>801.16666666666663</v>
      </c>
    </row>
    <row r="599" spans="1:26" s="258" customFormat="1" ht="15" customHeight="1">
      <c r="A599" s="320" t="s">
        <v>576</v>
      </c>
      <c r="B599" s="307" t="s">
        <v>460</v>
      </c>
      <c r="C599" s="222">
        <v>594</v>
      </c>
      <c r="D599" s="222">
        <f t="shared" si="133"/>
        <v>49.5</v>
      </c>
      <c r="E599" s="222"/>
      <c r="F599" s="222">
        <f t="shared" si="134"/>
        <v>-13.95</v>
      </c>
      <c r="G599" s="222"/>
      <c r="H599" s="222">
        <f t="shared" si="135"/>
        <v>-4.95</v>
      </c>
      <c r="I599" s="222"/>
      <c r="J599" s="222">
        <v>-9</v>
      </c>
      <c r="K599" s="311"/>
      <c r="L599" s="222"/>
      <c r="M599" s="222" t="e">
        <f>H599+C599+#REF!</f>
        <v>#REF!</v>
      </c>
      <c r="N599" s="256"/>
      <c r="O599" s="218"/>
      <c r="P599" s="218"/>
      <c r="T599" s="257"/>
      <c r="U599" s="257"/>
      <c r="V599" s="257"/>
      <c r="W599" s="257"/>
      <c r="X599" s="257"/>
      <c r="Y599" s="257"/>
      <c r="Z599" s="222">
        <f t="shared" si="136"/>
        <v>580.04999999999995</v>
      </c>
    </row>
    <row r="600" spans="1:26" s="258" customFormat="1" ht="15" customHeight="1">
      <c r="A600" s="320" t="s">
        <v>576</v>
      </c>
      <c r="B600" s="307" t="s">
        <v>458</v>
      </c>
      <c r="C600" s="222">
        <v>755</v>
      </c>
      <c r="D600" s="222">
        <f t="shared" si="133"/>
        <v>62.916666666666664</v>
      </c>
      <c r="E600" s="222"/>
      <c r="F600" s="222">
        <f t="shared" si="134"/>
        <v>-17.291666666666668</v>
      </c>
      <c r="G600" s="222"/>
      <c r="H600" s="222">
        <f t="shared" si="135"/>
        <v>-6.291666666666667</v>
      </c>
      <c r="I600" s="222"/>
      <c r="J600" s="222">
        <v>-11</v>
      </c>
      <c r="K600" s="311"/>
      <c r="L600" s="222"/>
      <c r="M600" s="222" t="e">
        <f>H600+C600+#REF!</f>
        <v>#REF!</v>
      </c>
      <c r="N600" s="256"/>
      <c r="O600" s="218"/>
      <c r="P600" s="218"/>
      <c r="T600" s="257"/>
      <c r="U600" s="257"/>
      <c r="V600" s="257"/>
      <c r="W600" s="257"/>
      <c r="X600" s="257"/>
      <c r="Y600" s="257"/>
      <c r="Z600" s="222">
        <f t="shared" si="136"/>
        <v>737.70833333333337</v>
      </c>
    </row>
    <row r="601" spans="1:26" s="258" customFormat="1" ht="15" customHeight="1">
      <c r="A601" s="320" t="s">
        <v>576</v>
      </c>
      <c r="B601" s="307" t="s">
        <v>101</v>
      </c>
      <c r="C601" s="222">
        <v>908</v>
      </c>
      <c r="D601" s="222">
        <f t="shared" si="133"/>
        <v>75.666666666666671</v>
      </c>
      <c r="E601" s="222"/>
      <c r="F601" s="222">
        <f t="shared" si="134"/>
        <v>-20.566666666666666</v>
      </c>
      <c r="G601" s="222"/>
      <c r="H601" s="222">
        <f t="shared" si="135"/>
        <v>-7.5666666666666673</v>
      </c>
      <c r="I601" s="222"/>
      <c r="J601" s="222">
        <v>-13</v>
      </c>
      <c r="K601" s="311"/>
      <c r="L601" s="222"/>
      <c r="M601" s="222" t="e">
        <f>H601+C601+#REF!</f>
        <v>#REF!</v>
      </c>
      <c r="N601" s="256"/>
      <c r="O601" s="218"/>
      <c r="P601" s="218"/>
      <c r="T601" s="257"/>
      <c r="U601" s="257"/>
      <c r="V601" s="257"/>
      <c r="W601" s="257"/>
      <c r="X601" s="257"/>
      <c r="Y601" s="257"/>
      <c r="Z601" s="222">
        <f t="shared" si="136"/>
        <v>887.43333333333328</v>
      </c>
    </row>
    <row r="602" spans="1:26" s="258" customFormat="1" ht="15" customHeight="1">
      <c r="A602" s="320" t="s">
        <v>576</v>
      </c>
      <c r="B602" s="307" t="s">
        <v>463</v>
      </c>
      <c r="C602" s="222">
        <v>598</v>
      </c>
      <c r="D602" s="222">
        <f t="shared" si="133"/>
        <v>49.833333333333336</v>
      </c>
      <c r="E602" s="222"/>
      <c r="F602" s="222">
        <f t="shared" si="134"/>
        <v>-13.983333333333334</v>
      </c>
      <c r="G602" s="222"/>
      <c r="H602" s="222">
        <f t="shared" si="135"/>
        <v>-4.9833333333333343</v>
      </c>
      <c r="I602" s="222"/>
      <c r="J602" s="222">
        <v>-9</v>
      </c>
      <c r="K602" s="311"/>
      <c r="L602" s="222"/>
      <c r="M602" s="222" t="e">
        <f>H602+C602+#REF!</f>
        <v>#REF!</v>
      </c>
      <c r="N602" s="256"/>
      <c r="O602" s="218"/>
      <c r="P602" s="218"/>
      <c r="T602" s="257"/>
      <c r="U602" s="257"/>
      <c r="V602" s="257"/>
      <c r="W602" s="257"/>
      <c r="X602" s="257"/>
      <c r="Y602" s="257"/>
      <c r="Z602" s="222">
        <f t="shared" si="136"/>
        <v>584.01666666666665</v>
      </c>
    </row>
    <row r="603" spans="1:26" s="258" customFormat="1" ht="15" customHeight="1">
      <c r="A603" s="320" t="s">
        <v>576</v>
      </c>
      <c r="B603" s="307" t="s">
        <v>465</v>
      </c>
      <c r="C603" s="222">
        <v>1220</v>
      </c>
      <c r="D603" s="222">
        <f t="shared" si="133"/>
        <v>101.66666666666667</v>
      </c>
      <c r="E603" s="222"/>
      <c r="F603" s="222">
        <f t="shared" si="134"/>
        <v>-28.166666666666668</v>
      </c>
      <c r="G603" s="222"/>
      <c r="H603" s="222">
        <f t="shared" si="135"/>
        <v>-10.166666666666668</v>
      </c>
      <c r="I603" s="222"/>
      <c r="J603" s="222">
        <v>-18</v>
      </c>
      <c r="K603" s="311"/>
      <c r="L603" s="222"/>
      <c r="M603" s="222" t="e">
        <f>H603+C603+#REF!</f>
        <v>#REF!</v>
      </c>
      <c r="N603" s="256"/>
      <c r="O603" s="218"/>
      <c r="P603" s="218"/>
      <c r="T603" s="257"/>
      <c r="U603" s="257"/>
      <c r="V603" s="257"/>
      <c r="W603" s="257"/>
      <c r="X603" s="257"/>
      <c r="Y603" s="257"/>
      <c r="Z603" s="222">
        <f t="shared" si="136"/>
        <v>1191.8333333333333</v>
      </c>
    </row>
    <row r="604" spans="1:26" s="258" customFormat="1" ht="15" customHeight="1">
      <c r="A604" s="320" t="s">
        <v>576</v>
      </c>
      <c r="B604" s="318" t="s">
        <v>120</v>
      </c>
      <c r="C604" s="222">
        <v>1270</v>
      </c>
      <c r="D604" s="222">
        <f t="shared" si="133"/>
        <v>105.83333333333333</v>
      </c>
      <c r="E604" s="222"/>
      <c r="F604" s="222">
        <f t="shared" si="134"/>
        <v>-28.583333333333336</v>
      </c>
      <c r="G604" s="222"/>
      <c r="H604" s="222">
        <f t="shared" si="135"/>
        <v>-10.583333333333334</v>
      </c>
      <c r="I604" s="222"/>
      <c r="J604" s="222">
        <v>-18</v>
      </c>
      <c r="K604" s="311"/>
      <c r="L604" s="222"/>
      <c r="M604" s="222" t="e">
        <f>H604+C604+#REF!</f>
        <v>#REF!</v>
      </c>
      <c r="N604" s="256"/>
      <c r="O604" s="218"/>
      <c r="P604" s="218"/>
      <c r="T604" s="257"/>
      <c r="U604" s="257"/>
      <c r="V604" s="257"/>
      <c r="W604" s="257"/>
      <c r="X604" s="257"/>
      <c r="Y604" s="257"/>
      <c r="Z604" s="222">
        <f t="shared" si="136"/>
        <v>1241.4166666666667</v>
      </c>
    </row>
    <row r="605" spans="1:26" s="258" customFormat="1" ht="15" customHeight="1">
      <c r="A605" s="320" t="s">
        <v>576</v>
      </c>
      <c r="B605" s="307" t="s">
        <v>478</v>
      </c>
      <c r="C605" s="222">
        <v>800</v>
      </c>
      <c r="D605" s="222">
        <f t="shared" si="133"/>
        <v>66.666666666666671</v>
      </c>
      <c r="E605" s="222"/>
      <c r="F605" s="222">
        <f t="shared" si="134"/>
        <v>-18.666666666666668</v>
      </c>
      <c r="G605" s="222"/>
      <c r="H605" s="222">
        <f t="shared" si="135"/>
        <v>-6.6666666666666679</v>
      </c>
      <c r="I605" s="222"/>
      <c r="J605" s="222">
        <v>-12</v>
      </c>
      <c r="K605" s="311"/>
      <c r="L605" s="222"/>
      <c r="M605" s="222" t="e">
        <f>H605+C605+#REF!</f>
        <v>#REF!</v>
      </c>
      <c r="N605" s="256"/>
      <c r="O605" s="218"/>
      <c r="P605" s="218"/>
      <c r="T605" s="257"/>
      <c r="U605" s="257"/>
      <c r="V605" s="257"/>
      <c r="W605" s="257"/>
      <c r="X605" s="257"/>
      <c r="Y605" s="257"/>
      <c r="Z605" s="222">
        <f t="shared" si="136"/>
        <v>781.33333333333337</v>
      </c>
    </row>
    <row r="606" spans="1:26" s="258" customFormat="1" ht="15" customHeight="1">
      <c r="A606" s="320" t="s">
        <v>576</v>
      </c>
      <c r="B606" s="307" t="s">
        <v>100</v>
      </c>
      <c r="C606" s="222">
        <v>492</v>
      </c>
      <c r="D606" s="222">
        <f t="shared" si="133"/>
        <v>41</v>
      </c>
      <c r="E606" s="222"/>
      <c r="F606" s="222">
        <f t="shared" si="134"/>
        <v>-11.100000000000001</v>
      </c>
      <c r="G606" s="222"/>
      <c r="H606" s="222">
        <f t="shared" si="135"/>
        <v>-4.1000000000000005</v>
      </c>
      <c r="I606" s="222"/>
      <c r="J606" s="222">
        <v>-7</v>
      </c>
      <c r="K606" s="311"/>
      <c r="L606" s="222"/>
      <c r="M606" s="222" t="e">
        <f>H606+C606+#REF!</f>
        <v>#REF!</v>
      </c>
      <c r="N606" s="256"/>
      <c r="O606" s="218"/>
      <c r="P606" s="218"/>
      <c r="T606" s="257"/>
      <c r="U606" s="257"/>
      <c r="V606" s="257"/>
      <c r="W606" s="257"/>
      <c r="X606" s="257"/>
      <c r="Y606" s="257"/>
      <c r="Z606" s="222">
        <f t="shared" si="136"/>
        <v>480.9</v>
      </c>
    </row>
    <row r="607" spans="1:26" s="258" customFormat="1" ht="15" customHeight="1">
      <c r="A607" s="320" t="s">
        <v>576</v>
      </c>
      <c r="B607" s="307" t="s">
        <v>103</v>
      </c>
      <c r="C607" s="222">
        <v>710</v>
      </c>
      <c r="D607" s="222">
        <f t="shared" si="133"/>
        <v>59.166666666666664</v>
      </c>
      <c r="E607" s="222"/>
      <c r="F607" s="222">
        <f t="shared" si="134"/>
        <v>-15.916666666666668</v>
      </c>
      <c r="G607" s="222"/>
      <c r="H607" s="222">
        <f t="shared" si="135"/>
        <v>-5.916666666666667</v>
      </c>
      <c r="I607" s="222"/>
      <c r="J607" s="222">
        <v>-10</v>
      </c>
      <c r="K607" s="311"/>
      <c r="L607" s="222"/>
      <c r="M607" s="222" t="e">
        <f>H607+C607+#REF!</f>
        <v>#REF!</v>
      </c>
      <c r="N607" s="256"/>
      <c r="O607" s="218"/>
      <c r="P607" s="218"/>
      <c r="T607" s="257"/>
      <c r="U607" s="257"/>
      <c r="V607" s="257"/>
      <c r="W607" s="257"/>
      <c r="X607" s="257"/>
      <c r="Y607" s="257"/>
      <c r="Z607" s="222">
        <f t="shared" si="136"/>
        <v>694.08333333333337</v>
      </c>
    </row>
    <row r="608" spans="1:26" s="258" customFormat="1" ht="15" customHeight="1">
      <c r="A608" s="320" t="s">
        <v>576</v>
      </c>
      <c r="B608" s="332" t="s">
        <v>122</v>
      </c>
      <c r="C608" s="222">
        <v>1369</v>
      </c>
      <c r="D608" s="222">
        <f t="shared" si="133"/>
        <v>114.08333333333333</v>
      </c>
      <c r="E608" s="222"/>
      <c r="F608" s="222">
        <f t="shared" si="134"/>
        <v>-31.408333333333331</v>
      </c>
      <c r="G608" s="222"/>
      <c r="H608" s="222">
        <f t="shared" si="135"/>
        <v>-11.408333333333333</v>
      </c>
      <c r="I608" s="222"/>
      <c r="J608" s="222">
        <v>-20</v>
      </c>
      <c r="K608" s="311"/>
      <c r="L608" s="222"/>
      <c r="M608" s="222" t="e">
        <f>H608+C608+#REF!</f>
        <v>#REF!</v>
      </c>
      <c r="N608" s="256"/>
      <c r="O608" s="218"/>
      <c r="P608" s="218"/>
      <c r="T608" s="257"/>
      <c r="U608" s="257"/>
      <c r="V608" s="257"/>
      <c r="W608" s="257"/>
      <c r="X608" s="257"/>
      <c r="Y608" s="257"/>
      <c r="Z608" s="222">
        <f t="shared" si="136"/>
        <v>1337.5916666666667</v>
      </c>
    </row>
    <row r="609" spans="1:26" s="258" customFormat="1" ht="15" customHeight="1">
      <c r="A609" s="318" t="s">
        <v>576</v>
      </c>
      <c r="B609" s="307" t="s">
        <v>123</v>
      </c>
      <c r="C609" s="222">
        <v>427</v>
      </c>
      <c r="D609" s="222">
        <f t="shared" si="133"/>
        <v>35.583333333333336</v>
      </c>
      <c r="E609" s="222"/>
      <c r="F609" s="222">
        <f t="shared" si="134"/>
        <v>-9.5583333333333336</v>
      </c>
      <c r="G609" s="222"/>
      <c r="H609" s="222">
        <f t="shared" si="135"/>
        <v>-3.5583333333333336</v>
      </c>
      <c r="I609" s="222"/>
      <c r="J609" s="222">
        <v>-6</v>
      </c>
      <c r="K609" s="311"/>
      <c r="L609" s="222"/>
      <c r="M609" s="222" t="e">
        <f>H609+C609+#REF!</f>
        <v>#REF!</v>
      </c>
      <c r="N609" s="256"/>
      <c r="O609" s="218"/>
      <c r="P609" s="218"/>
      <c r="T609" s="257"/>
      <c r="U609" s="257"/>
      <c r="V609" s="257"/>
      <c r="W609" s="257"/>
      <c r="X609" s="257"/>
      <c r="Y609" s="257"/>
      <c r="Z609" s="222">
        <f t="shared" si="136"/>
        <v>417.44166666666666</v>
      </c>
    </row>
    <row r="610" spans="1:26" s="293" customFormat="1" ht="29.25" customHeight="1">
      <c r="A610" s="343" t="s">
        <v>578</v>
      </c>
      <c r="B610" s="322" t="s">
        <v>579</v>
      </c>
      <c r="C610" s="292">
        <f>SUM(C611:C625)</f>
        <v>12311</v>
      </c>
      <c r="D610" s="292">
        <f t="shared" ref="D610:I610" si="137">SUM(D611:D625)</f>
        <v>1025.9166666666665</v>
      </c>
      <c r="E610" s="300">
        <f t="shared" si="137"/>
        <v>0</v>
      </c>
      <c r="F610" s="292">
        <f t="shared" si="137"/>
        <v>-193.59166666666667</v>
      </c>
      <c r="G610" s="292"/>
      <c r="H610" s="292">
        <f t="shared" si="137"/>
        <v>-102.59166666666667</v>
      </c>
      <c r="I610" s="300">
        <f t="shared" si="137"/>
        <v>0</v>
      </c>
      <c r="J610" s="292">
        <f>SUM(J611:J625)</f>
        <v>-91</v>
      </c>
      <c r="K610" s="300"/>
      <c r="L610" s="300">
        <f>C610*Q610/12*-1</f>
        <v>-87.387806609354058</v>
      </c>
      <c r="M610" s="300" t="e">
        <f>C610+H610+#REF!</f>
        <v>#REF!</v>
      </c>
      <c r="N610" s="301"/>
      <c r="O610" s="302">
        <v>12679</v>
      </c>
      <c r="P610" s="302">
        <v>1080</v>
      </c>
      <c r="Q610" s="303">
        <f>P610/O610</f>
        <v>8.5180219260194021E-2</v>
      </c>
      <c r="R610" s="302" t="s">
        <v>508</v>
      </c>
      <c r="S610" s="304"/>
      <c r="T610" s="305"/>
      <c r="U610" s="305"/>
      <c r="V610" s="305"/>
      <c r="W610" s="305"/>
      <c r="X610" s="305"/>
      <c r="Y610" s="305"/>
      <c r="Z610" s="292">
        <f t="shared" si="136"/>
        <v>12117.408333333333</v>
      </c>
    </row>
    <row r="611" spans="1:26" s="258" customFormat="1" ht="15" customHeight="1">
      <c r="A611" s="320" t="s">
        <v>578</v>
      </c>
      <c r="B611" s="353" t="s">
        <v>9</v>
      </c>
      <c r="C611" s="222">
        <v>1210</v>
      </c>
      <c r="D611" s="222">
        <f>C611/12</f>
        <v>100.83333333333333</v>
      </c>
      <c r="E611" s="222"/>
      <c r="F611" s="222">
        <f>H611+J611</f>
        <v>-20.083333333333336</v>
      </c>
      <c r="G611" s="222"/>
      <c r="H611" s="222">
        <f>(C611/12*10%)*-1</f>
        <v>-10.083333333333334</v>
      </c>
      <c r="I611" s="222"/>
      <c r="J611" s="222">
        <v>-10</v>
      </c>
      <c r="K611" s="311"/>
      <c r="L611" s="222"/>
      <c r="M611" s="222" t="e">
        <f>C611+H611+#REF!</f>
        <v>#REF!</v>
      </c>
      <c r="N611" s="256"/>
      <c r="O611" s="218"/>
      <c r="P611" s="218"/>
      <c r="T611" s="257"/>
      <c r="U611" s="257"/>
      <c r="V611" s="257"/>
      <c r="W611" s="257"/>
      <c r="X611" s="257"/>
      <c r="Y611" s="257"/>
      <c r="Z611" s="222">
        <f t="shared" si="136"/>
        <v>1189.9166666666667</v>
      </c>
    </row>
    <row r="612" spans="1:26" s="258" customFormat="1" ht="15" customHeight="1">
      <c r="A612" s="320" t="s">
        <v>578</v>
      </c>
      <c r="B612" s="75" t="s">
        <v>13</v>
      </c>
      <c r="C612" s="222">
        <v>530</v>
      </c>
      <c r="D612" s="222">
        <f t="shared" ref="D612:D625" si="138">C612/12</f>
        <v>44.166666666666664</v>
      </c>
      <c r="E612" s="222"/>
      <c r="F612" s="222">
        <f t="shared" ref="F612:F625" si="139">H612+J612</f>
        <v>-4.416666666666667</v>
      </c>
      <c r="G612" s="222"/>
      <c r="H612" s="222">
        <f t="shared" ref="H612:H625" si="140">(C612/12*10%)*-1</f>
        <v>-4.416666666666667</v>
      </c>
      <c r="I612" s="222"/>
      <c r="J612" s="222">
        <v>0</v>
      </c>
      <c r="K612" s="311"/>
      <c r="L612" s="222"/>
      <c r="M612" s="222" t="e">
        <f>C612+H612+#REF!</f>
        <v>#REF!</v>
      </c>
      <c r="N612" s="256"/>
      <c r="O612" s="218"/>
      <c r="P612" s="218"/>
      <c r="T612" s="257"/>
      <c r="U612" s="257"/>
      <c r="V612" s="257"/>
      <c r="W612" s="257"/>
      <c r="X612" s="257"/>
      <c r="Y612" s="257"/>
      <c r="Z612" s="222">
        <f t="shared" si="136"/>
        <v>525.58333333333337</v>
      </c>
    </row>
    <row r="613" spans="1:26" s="258" customFormat="1" ht="15" customHeight="1">
      <c r="A613" s="320" t="s">
        <v>578</v>
      </c>
      <c r="B613" s="307" t="s">
        <v>43</v>
      </c>
      <c r="C613" s="222">
        <v>610</v>
      </c>
      <c r="D613" s="222">
        <f t="shared" si="138"/>
        <v>50.833333333333336</v>
      </c>
      <c r="E613" s="222"/>
      <c r="F613" s="222">
        <f t="shared" si="139"/>
        <v>-10.083333333333334</v>
      </c>
      <c r="G613" s="222"/>
      <c r="H613" s="222">
        <f t="shared" si="140"/>
        <v>-5.0833333333333339</v>
      </c>
      <c r="I613" s="222"/>
      <c r="J613" s="222">
        <v>-5</v>
      </c>
      <c r="K613" s="311"/>
      <c r="L613" s="222"/>
      <c r="M613" s="222" t="e">
        <f>C613+H613+#REF!</f>
        <v>#REF!</v>
      </c>
      <c r="N613" s="256"/>
      <c r="O613" s="218"/>
      <c r="P613" s="218"/>
      <c r="T613" s="257"/>
      <c r="U613" s="257"/>
      <c r="V613" s="257"/>
      <c r="W613" s="257"/>
      <c r="X613" s="257"/>
      <c r="Y613" s="257"/>
      <c r="Z613" s="222">
        <f t="shared" si="136"/>
        <v>599.91666666666663</v>
      </c>
    </row>
    <row r="614" spans="1:26" s="258" customFormat="1" ht="15" customHeight="1">
      <c r="A614" s="320" t="s">
        <v>578</v>
      </c>
      <c r="B614" s="353" t="s">
        <v>55</v>
      </c>
      <c r="C614" s="222">
        <v>830</v>
      </c>
      <c r="D614" s="222">
        <f t="shared" si="138"/>
        <v>69.166666666666671</v>
      </c>
      <c r="E614" s="222"/>
      <c r="F614" s="222">
        <f t="shared" si="139"/>
        <v>-13.916666666666668</v>
      </c>
      <c r="G614" s="222"/>
      <c r="H614" s="222">
        <f t="shared" si="140"/>
        <v>-6.9166666666666679</v>
      </c>
      <c r="I614" s="222"/>
      <c r="J614" s="222">
        <v>-7</v>
      </c>
      <c r="K614" s="311"/>
      <c r="L614" s="222"/>
      <c r="M614" s="222" t="e">
        <f>C614+H614+#REF!</f>
        <v>#REF!</v>
      </c>
      <c r="N614" s="256"/>
      <c r="O614" s="218"/>
      <c r="P614" s="218"/>
      <c r="T614" s="257"/>
      <c r="U614" s="257"/>
      <c r="V614" s="257"/>
      <c r="W614" s="257"/>
      <c r="X614" s="257"/>
      <c r="Y614" s="257"/>
      <c r="Z614" s="222">
        <f t="shared" si="136"/>
        <v>816.08333333333337</v>
      </c>
    </row>
    <row r="615" spans="1:26" s="258" customFormat="1" ht="15" customHeight="1">
      <c r="A615" s="320" t="s">
        <v>578</v>
      </c>
      <c r="B615" s="353" t="s">
        <v>210</v>
      </c>
      <c r="C615" s="222">
        <v>543</v>
      </c>
      <c r="D615" s="222">
        <f t="shared" si="138"/>
        <v>45.25</v>
      </c>
      <c r="E615" s="222"/>
      <c r="F615" s="222">
        <f t="shared" si="139"/>
        <v>-8.5250000000000004</v>
      </c>
      <c r="G615" s="222"/>
      <c r="H615" s="222">
        <f t="shared" si="140"/>
        <v>-4.5250000000000004</v>
      </c>
      <c r="I615" s="222"/>
      <c r="J615" s="222">
        <v>-4</v>
      </c>
      <c r="K615" s="311"/>
      <c r="L615" s="222"/>
      <c r="M615" s="222" t="e">
        <f>C615+H615+#REF!</f>
        <v>#REF!</v>
      </c>
      <c r="N615" s="256"/>
      <c r="O615" s="218"/>
      <c r="P615" s="218"/>
      <c r="T615" s="257"/>
      <c r="U615" s="257"/>
      <c r="V615" s="257"/>
      <c r="W615" s="257"/>
      <c r="X615" s="257"/>
      <c r="Y615" s="257"/>
      <c r="Z615" s="222">
        <f t="shared" si="136"/>
        <v>534.47500000000002</v>
      </c>
    </row>
    <row r="616" spans="1:26" s="258" customFormat="1" ht="15" customHeight="1">
      <c r="A616" s="320" t="s">
        <v>578</v>
      </c>
      <c r="B616" s="324" t="s">
        <v>443</v>
      </c>
      <c r="C616" s="222">
        <v>563</v>
      </c>
      <c r="D616" s="222">
        <f t="shared" si="138"/>
        <v>46.916666666666664</v>
      </c>
      <c r="E616" s="222"/>
      <c r="F616" s="222">
        <f t="shared" si="139"/>
        <v>-9.6916666666666664</v>
      </c>
      <c r="G616" s="222"/>
      <c r="H616" s="222">
        <f t="shared" si="140"/>
        <v>-4.6916666666666664</v>
      </c>
      <c r="I616" s="222"/>
      <c r="J616" s="222">
        <v>-5</v>
      </c>
      <c r="K616" s="311"/>
      <c r="L616" s="222"/>
      <c r="M616" s="222" t="e">
        <f>C616+H616+#REF!</f>
        <v>#REF!</v>
      </c>
      <c r="N616" s="256"/>
      <c r="O616" s="218"/>
      <c r="P616" s="218"/>
      <c r="T616" s="257"/>
      <c r="U616" s="257"/>
      <c r="V616" s="257"/>
      <c r="W616" s="257"/>
      <c r="X616" s="257"/>
      <c r="Y616" s="257"/>
      <c r="Z616" s="222">
        <f t="shared" si="136"/>
        <v>553.30833333333328</v>
      </c>
    </row>
    <row r="617" spans="1:26" s="258" customFormat="1" ht="15" customHeight="1">
      <c r="A617" s="320" t="s">
        <v>578</v>
      </c>
      <c r="B617" s="324" t="s">
        <v>15</v>
      </c>
      <c r="C617" s="222">
        <v>490</v>
      </c>
      <c r="D617" s="222">
        <f t="shared" si="138"/>
        <v>40.833333333333336</v>
      </c>
      <c r="E617" s="222"/>
      <c r="F617" s="222">
        <f t="shared" si="139"/>
        <v>-8.0833333333333339</v>
      </c>
      <c r="G617" s="222"/>
      <c r="H617" s="222">
        <f t="shared" si="140"/>
        <v>-4.0833333333333339</v>
      </c>
      <c r="I617" s="222"/>
      <c r="J617" s="222">
        <v>-4</v>
      </c>
      <c r="K617" s="311"/>
      <c r="L617" s="222"/>
      <c r="M617" s="222" t="e">
        <f>C617+H617+#REF!</f>
        <v>#REF!</v>
      </c>
      <c r="N617" s="256"/>
      <c r="O617" s="218"/>
      <c r="P617" s="218"/>
      <c r="T617" s="257"/>
      <c r="U617" s="257"/>
      <c r="V617" s="257"/>
      <c r="W617" s="257"/>
      <c r="X617" s="257"/>
      <c r="Y617" s="257"/>
      <c r="Z617" s="222">
        <f t="shared" si="136"/>
        <v>481.91666666666669</v>
      </c>
    </row>
    <row r="618" spans="1:26" s="258" customFormat="1" ht="15" customHeight="1">
      <c r="A618" s="320" t="s">
        <v>578</v>
      </c>
      <c r="B618" s="353" t="s">
        <v>196</v>
      </c>
      <c r="C618" s="222">
        <v>419</v>
      </c>
      <c r="D618" s="222">
        <f t="shared" si="138"/>
        <v>34.916666666666664</v>
      </c>
      <c r="E618" s="222"/>
      <c r="F618" s="222">
        <f t="shared" si="139"/>
        <v>-3.4916666666666667</v>
      </c>
      <c r="G618" s="222"/>
      <c r="H618" s="222">
        <f t="shared" si="140"/>
        <v>-3.4916666666666667</v>
      </c>
      <c r="I618" s="222"/>
      <c r="J618" s="222">
        <v>0</v>
      </c>
      <c r="K618" s="311"/>
      <c r="L618" s="222"/>
      <c r="M618" s="222" t="e">
        <f>C618+H618+#REF!</f>
        <v>#REF!</v>
      </c>
      <c r="N618" s="256"/>
      <c r="O618" s="218"/>
      <c r="P618" s="218"/>
      <c r="T618" s="257"/>
      <c r="U618" s="257"/>
      <c r="V618" s="257"/>
      <c r="W618" s="257"/>
      <c r="X618" s="257"/>
      <c r="Y618" s="257"/>
      <c r="Z618" s="222">
        <f t="shared" si="136"/>
        <v>415.50833333333333</v>
      </c>
    </row>
    <row r="619" spans="1:26" s="258" customFormat="1" ht="25.5" customHeight="1">
      <c r="A619" s="320" t="s">
        <v>578</v>
      </c>
      <c r="B619" s="324" t="s">
        <v>64</v>
      </c>
      <c r="C619" s="222">
        <v>801</v>
      </c>
      <c r="D619" s="222">
        <f t="shared" si="138"/>
        <v>66.75</v>
      </c>
      <c r="E619" s="222"/>
      <c r="F619" s="222">
        <f t="shared" si="139"/>
        <v>-13.675000000000001</v>
      </c>
      <c r="G619" s="222"/>
      <c r="H619" s="222">
        <f t="shared" si="140"/>
        <v>-6.6750000000000007</v>
      </c>
      <c r="I619" s="222"/>
      <c r="J619" s="222">
        <v>-7</v>
      </c>
      <c r="K619" s="311"/>
      <c r="L619" s="222"/>
      <c r="M619" s="222" t="e">
        <f>C619+H619+#REF!</f>
        <v>#REF!</v>
      </c>
      <c r="N619" s="256"/>
      <c r="O619" s="218"/>
      <c r="P619" s="218"/>
      <c r="T619" s="257"/>
      <c r="U619" s="257"/>
      <c r="V619" s="257"/>
      <c r="W619" s="257"/>
      <c r="X619" s="257"/>
      <c r="Y619" s="257"/>
      <c r="Z619" s="222">
        <f t="shared" si="136"/>
        <v>787.32500000000005</v>
      </c>
    </row>
    <row r="620" spans="1:26" s="258" customFormat="1" ht="15" customHeight="1">
      <c r="A620" s="320" t="s">
        <v>578</v>
      </c>
      <c r="B620" s="307" t="s">
        <v>62</v>
      </c>
      <c r="C620" s="222">
        <v>697</v>
      </c>
      <c r="D620" s="222">
        <f t="shared" si="138"/>
        <v>58.083333333333336</v>
      </c>
      <c r="E620" s="222"/>
      <c r="F620" s="222">
        <f t="shared" si="139"/>
        <v>-11.808333333333334</v>
      </c>
      <c r="G620" s="222"/>
      <c r="H620" s="222">
        <f t="shared" si="140"/>
        <v>-5.8083333333333336</v>
      </c>
      <c r="I620" s="222"/>
      <c r="J620" s="222">
        <v>-6</v>
      </c>
      <c r="K620" s="311"/>
      <c r="L620" s="222"/>
      <c r="M620" s="222" t="e">
        <f>C620+H620+#REF!</f>
        <v>#REF!</v>
      </c>
      <c r="N620" s="256"/>
      <c r="O620" s="218"/>
      <c r="P620" s="218"/>
      <c r="T620" s="257"/>
      <c r="U620" s="257"/>
      <c r="V620" s="257"/>
      <c r="W620" s="257"/>
      <c r="X620" s="257"/>
      <c r="Y620" s="257"/>
      <c r="Z620" s="222">
        <f t="shared" si="136"/>
        <v>685.19166666666672</v>
      </c>
    </row>
    <row r="621" spans="1:26" s="258" customFormat="1" ht="15" customHeight="1">
      <c r="A621" s="320" t="s">
        <v>578</v>
      </c>
      <c r="B621" s="324" t="s">
        <v>348</v>
      </c>
      <c r="C621" s="222">
        <v>974</v>
      </c>
      <c r="D621" s="222">
        <f t="shared" si="138"/>
        <v>81.166666666666671</v>
      </c>
      <c r="E621" s="222"/>
      <c r="F621" s="222">
        <f t="shared" si="139"/>
        <v>-16.116666666666667</v>
      </c>
      <c r="G621" s="222"/>
      <c r="H621" s="222">
        <f t="shared" si="140"/>
        <v>-8.1166666666666671</v>
      </c>
      <c r="I621" s="222"/>
      <c r="J621" s="222">
        <v>-8</v>
      </c>
      <c r="K621" s="311"/>
      <c r="L621" s="222"/>
      <c r="M621" s="222" t="e">
        <f>C621+H621+#REF!</f>
        <v>#REF!</v>
      </c>
      <c r="N621" s="256"/>
      <c r="O621" s="218"/>
      <c r="P621" s="218"/>
      <c r="T621" s="257"/>
      <c r="U621" s="257"/>
      <c r="V621" s="257"/>
      <c r="W621" s="257"/>
      <c r="X621" s="257"/>
      <c r="Y621" s="257"/>
      <c r="Z621" s="222">
        <f t="shared" si="136"/>
        <v>957.88333333333333</v>
      </c>
    </row>
    <row r="622" spans="1:26" s="258" customFormat="1" ht="15" customHeight="1">
      <c r="A622" s="320" t="s">
        <v>578</v>
      </c>
      <c r="B622" s="345" t="s">
        <v>439</v>
      </c>
      <c r="C622" s="222">
        <v>747</v>
      </c>
      <c r="D622" s="222">
        <f t="shared" si="138"/>
        <v>62.25</v>
      </c>
      <c r="E622" s="222"/>
      <c r="F622" s="222">
        <f t="shared" si="139"/>
        <v>-12.225000000000001</v>
      </c>
      <c r="G622" s="222"/>
      <c r="H622" s="222">
        <f t="shared" si="140"/>
        <v>-6.2250000000000005</v>
      </c>
      <c r="I622" s="222"/>
      <c r="J622" s="222">
        <v>-6</v>
      </c>
      <c r="K622" s="311"/>
      <c r="L622" s="222"/>
      <c r="M622" s="222" t="e">
        <f>C622+H622+#REF!</f>
        <v>#REF!</v>
      </c>
      <c r="N622" s="256"/>
      <c r="O622" s="218"/>
      <c r="P622" s="218"/>
      <c r="T622" s="257"/>
      <c r="U622" s="257"/>
      <c r="V622" s="257"/>
      <c r="W622" s="257"/>
      <c r="X622" s="257"/>
      <c r="Y622" s="257"/>
      <c r="Z622" s="222">
        <f t="shared" si="136"/>
        <v>734.77499999999998</v>
      </c>
    </row>
    <row r="623" spans="1:26" s="258" customFormat="1" ht="15" customHeight="1">
      <c r="A623" s="320" t="s">
        <v>578</v>
      </c>
      <c r="B623" s="342" t="s">
        <v>507</v>
      </c>
      <c r="C623" s="222">
        <v>426</v>
      </c>
      <c r="D623" s="222">
        <f t="shared" si="138"/>
        <v>35.5</v>
      </c>
      <c r="E623" s="222"/>
      <c r="F623" s="222">
        <f t="shared" si="139"/>
        <v>-3.5500000000000003</v>
      </c>
      <c r="G623" s="222"/>
      <c r="H623" s="222">
        <f t="shared" si="140"/>
        <v>-3.5500000000000003</v>
      </c>
      <c r="I623" s="222"/>
      <c r="J623" s="222">
        <v>0</v>
      </c>
      <c r="K623" s="311"/>
      <c r="L623" s="222"/>
      <c r="M623" s="222" t="e">
        <f>C623+H623+#REF!</f>
        <v>#REF!</v>
      </c>
      <c r="N623" s="256"/>
      <c r="O623" s="218"/>
      <c r="P623" s="218"/>
      <c r="T623" s="257"/>
      <c r="U623" s="257"/>
      <c r="V623" s="257"/>
      <c r="W623" s="257"/>
      <c r="X623" s="257"/>
      <c r="Y623" s="257"/>
      <c r="Z623" s="222">
        <f t="shared" si="136"/>
        <v>422.45</v>
      </c>
    </row>
    <row r="624" spans="1:26" s="258" customFormat="1" ht="15" customHeight="1">
      <c r="A624" s="320" t="s">
        <v>578</v>
      </c>
      <c r="B624" s="307" t="s">
        <v>465</v>
      </c>
      <c r="C624" s="222">
        <v>216</v>
      </c>
      <c r="D624" s="222">
        <f t="shared" si="138"/>
        <v>18</v>
      </c>
      <c r="E624" s="222"/>
      <c r="F624" s="222">
        <f t="shared" si="139"/>
        <v>-3.8</v>
      </c>
      <c r="G624" s="222"/>
      <c r="H624" s="222">
        <f t="shared" si="140"/>
        <v>-1.8</v>
      </c>
      <c r="I624" s="222"/>
      <c r="J624" s="222">
        <v>-2</v>
      </c>
      <c r="K624" s="311"/>
      <c r="L624" s="222"/>
      <c r="M624" s="222" t="e">
        <f>C624+H624+#REF!</f>
        <v>#REF!</v>
      </c>
      <c r="N624" s="256"/>
      <c r="O624" s="218"/>
      <c r="P624" s="218"/>
      <c r="T624" s="257"/>
      <c r="U624" s="257"/>
      <c r="V624" s="257"/>
      <c r="W624" s="257"/>
      <c r="X624" s="257"/>
      <c r="Y624" s="257"/>
      <c r="Z624" s="222">
        <f t="shared" si="136"/>
        <v>212.2</v>
      </c>
    </row>
    <row r="625" spans="1:26" s="258" customFormat="1" ht="15" customHeight="1">
      <c r="A625" s="318" t="s">
        <v>578</v>
      </c>
      <c r="B625" s="307" t="s">
        <v>123</v>
      </c>
      <c r="C625" s="222">
        <v>3255</v>
      </c>
      <c r="D625" s="222">
        <f t="shared" si="138"/>
        <v>271.25</v>
      </c>
      <c r="E625" s="222"/>
      <c r="F625" s="222">
        <f t="shared" si="139"/>
        <v>-54.125</v>
      </c>
      <c r="G625" s="222"/>
      <c r="H625" s="222">
        <f t="shared" si="140"/>
        <v>-27.125</v>
      </c>
      <c r="I625" s="222"/>
      <c r="J625" s="222">
        <v>-27</v>
      </c>
      <c r="K625" s="311"/>
      <c r="L625" s="222"/>
      <c r="M625" s="222" t="e">
        <f>C625+H625+#REF!</f>
        <v>#REF!</v>
      </c>
      <c r="N625" s="256"/>
      <c r="O625" s="218"/>
      <c r="P625" s="218"/>
      <c r="T625" s="257"/>
      <c r="U625" s="257"/>
      <c r="V625" s="257"/>
      <c r="W625" s="257"/>
      <c r="X625" s="257"/>
      <c r="Y625" s="257"/>
      <c r="Z625" s="222">
        <f t="shared" si="136"/>
        <v>3200.875</v>
      </c>
    </row>
    <row r="626" spans="1:26" s="293" customFormat="1" ht="14.25" customHeight="1">
      <c r="A626" s="354" t="s">
        <v>580</v>
      </c>
      <c r="B626" s="322" t="s">
        <v>581</v>
      </c>
      <c r="C626" s="292">
        <f>SUM(C627:C669)</f>
        <v>27684</v>
      </c>
      <c r="D626" s="292">
        <f t="shared" ref="D626:H626" si="141">SUM(D627:D669)</f>
        <v>2307</v>
      </c>
      <c r="E626" s="300">
        <f t="shared" si="141"/>
        <v>0</v>
      </c>
      <c r="F626" s="292">
        <f t="shared" si="141"/>
        <v>-228</v>
      </c>
      <c r="G626" s="292"/>
      <c r="H626" s="292">
        <f t="shared" si="141"/>
        <v>-228</v>
      </c>
      <c r="I626" s="300"/>
      <c r="J626" s="292"/>
      <c r="K626" s="300"/>
      <c r="L626" s="300">
        <f>C626*Q626/12*-1</f>
        <v>0</v>
      </c>
      <c r="M626" s="300">
        <f>C626+H626</f>
        <v>27456</v>
      </c>
      <c r="N626" s="301"/>
      <c r="O626" s="302"/>
      <c r="P626" s="301"/>
      <c r="Q626" s="303"/>
      <c r="R626" s="302" t="s">
        <v>508</v>
      </c>
      <c r="S626" s="304"/>
      <c r="T626" s="305"/>
      <c r="U626" s="305"/>
      <c r="V626" s="305"/>
      <c r="W626" s="305"/>
      <c r="X626" s="305"/>
      <c r="Y626" s="305"/>
      <c r="Z626" s="292">
        <f t="shared" si="136"/>
        <v>27456</v>
      </c>
    </row>
    <row r="627" spans="1:26" s="258" customFormat="1" ht="15" customHeight="1">
      <c r="A627" s="355" t="s">
        <v>580</v>
      </c>
      <c r="B627" s="331" t="s">
        <v>171</v>
      </c>
      <c r="C627" s="222">
        <v>504</v>
      </c>
      <c r="D627" s="222">
        <f>C627/12</f>
        <v>42</v>
      </c>
      <c r="E627" s="222"/>
      <c r="F627" s="222">
        <f>H627</f>
        <v>-4</v>
      </c>
      <c r="G627" s="222"/>
      <c r="H627" s="222">
        <v>-4</v>
      </c>
      <c r="I627" s="222"/>
      <c r="J627" s="222"/>
      <c r="K627" s="311"/>
      <c r="L627" s="222"/>
      <c r="M627" s="222">
        <f>C627+H627</f>
        <v>500</v>
      </c>
      <c r="N627" s="256"/>
      <c r="O627" s="218"/>
      <c r="P627" s="218"/>
      <c r="T627" s="257"/>
      <c r="U627" s="257"/>
      <c r="V627" s="257"/>
      <c r="W627" s="257"/>
      <c r="X627" s="257"/>
      <c r="Y627" s="257"/>
      <c r="Z627" s="222">
        <f t="shared" si="136"/>
        <v>500</v>
      </c>
    </row>
    <row r="628" spans="1:26" s="258" customFormat="1" ht="15" customHeight="1">
      <c r="A628" s="355" t="s">
        <v>580</v>
      </c>
      <c r="B628" s="307" t="s">
        <v>461</v>
      </c>
      <c r="C628" s="222">
        <v>484</v>
      </c>
      <c r="D628" s="222">
        <f t="shared" ref="D628:D669" si="142">C628/12</f>
        <v>40.333333333333336</v>
      </c>
      <c r="E628" s="222"/>
      <c r="F628" s="222">
        <f t="shared" ref="F628:F669" si="143">H628</f>
        <v>-4</v>
      </c>
      <c r="G628" s="222"/>
      <c r="H628" s="222">
        <v>-4</v>
      </c>
      <c r="I628" s="222"/>
      <c r="J628" s="222"/>
      <c r="K628" s="311"/>
      <c r="L628" s="222"/>
      <c r="M628" s="222">
        <f t="shared" ref="M628:M669" si="144">C628+H628</f>
        <v>480</v>
      </c>
      <c r="N628" s="256"/>
      <c r="O628" s="218"/>
      <c r="P628" s="218"/>
      <c r="T628" s="257"/>
      <c r="U628" s="257"/>
      <c r="V628" s="257"/>
      <c r="W628" s="257"/>
      <c r="X628" s="257"/>
      <c r="Y628" s="257"/>
      <c r="Z628" s="222">
        <f t="shared" si="136"/>
        <v>480</v>
      </c>
    </row>
    <row r="629" spans="1:26" s="258" customFormat="1" ht="15" customHeight="1">
      <c r="A629" s="355" t="s">
        <v>580</v>
      </c>
      <c r="B629" s="331" t="s">
        <v>35</v>
      </c>
      <c r="C629" s="222">
        <v>370</v>
      </c>
      <c r="D629" s="222">
        <f t="shared" si="142"/>
        <v>30.833333333333332</v>
      </c>
      <c r="E629" s="222"/>
      <c r="F629" s="222">
        <f t="shared" si="143"/>
        <v>-3</v>
      </c>
      <c r="G629" s="222"/>
      <c r="H629" s="222">
        <v>-3</v>
      </c>
      <c r="I629" s="222"/>
      <c r="J629" s="222"/>
      <c r="K629" s="311"/>
      <c r="L629" s="222"/>
      <c r="M629" s="222">
        <f t="shared" si="144"/>
        <v>367</v>
      </c>
      <c r="N629" s="256"/>
      <c r="O629" s="218"/>
      <c r="P629" s="218"/>
      <c r="T629" s="257"/>
      <c r="U629" s="257"/>
      <c r="V629" s="257"/>
      <c r="W629" s="257"/>
      <c r="X629" s="257"/>
      <c r="Y629" s="257"/>
      <c r="Z629" s="222">
        <f t="shared" si="136"/>
        <v>367</v>
      </c>
    </row>
    <row r="630" spans="1:26" s="258" customFormat="1" ht="15" customHeight="1">
      <c r="A630" s="355" t="s">
        <v>580</v>
      </c>
      <c r="B630" s="331" t="s">
        <v>44</v>
      </c>
      <c r="C630" s="222">
        <v>498</v>
      </c>
      <c r="D630" s="222">
        <f t="shared" si="142"/>
        <v>41.5</v>
      </c>
      <c r="E630" s="222"/>
      <c r="F630" s="222">
        <f t="shared" si="143"/>
        <v>-4</v>
      </c>
      <c r="G630" s="222"/>
      <c r="H630" s="222">
        <v>-4</v>
      </c>
      <c r="I630" s="222"/>
      <c r="J630" s="222"/>
      <c r="K630" s="311"/>
      <c r="L630" s="222"/>
      <c r="M630" s="222">
        <f t="shared" si="144"/>
        <v>494</v>
      </c>
      <c r="N630" s="256"/>
      <c r="O630" s="218"/>
      <c r="P630" s="218"/>
      <c r="T630" s="257"/>
      <c r="U630" s="257"/>
      <c r="V630" s="257"/>
      <c r="W630" s="257"/>
      <c r="X630" s="257"/>
      <c r="Y630" s="257"/>
      <c r="Z630" s="222">
        <f t="shared" si="136"/>
        <v>494</v>
      </c>
    </row>
    <row r="631" spans="1:26" s="258" customFormat="1" ht="15" customHeight="1">
      <c r="A631" s="355" t="s">
        <v>580</v>
      </c>
      <c r="B631" s="75" t="s">
        <v>177</v>
      </c>
      <c r="C631" s="222">
        <v>272</v>
      </c>
      <c r="D631" s="222">
        <f t="shared" si="142"/>
        <v>22.666666666666668</v>
      </c>
      <c r="E631" s="222"/>
      <c r="F631" s="222">
        <f t="shared" si="143"/>
        <v>-2</v>
      </c>
      <c r="G631" s="222"/>
      <c r="H631" s="222">
        <v>-2</v>
      </c>
      <c r="I631" s="222"/>
      <c r="J631" s="222"/>
      <c r="K631" s="311"/>
      <c r="L631" s="222"/>
      <c r="M631" s="222">
        <f t="shared" si="144"/>
        <v>270</v>
      </c>
      <c r="N631" s="256"/>
      <c r="O631" s="218"/>
      <c r="P631" s="218"/>
      <c r="T631" s="257"/>
      <c r="U631" s="257"/>
      <c r="V631" s="257"/>
      <c r="W631" s="257"/>
      <c r="X631" s="257"/>
      <c r="Y631" s="257"/>
      <c r="Z631" s="222">
        <f t="shared" si="136"/>
        <v>270</v>
      </c>
    </row>
    <row r="632" spans="1:26" s="258" customFormat="1" ht="15" customHeight="1">
      <c r="A632" s="355" t="s">
        <v>580</v>
      </c>
      <c r="B632" s="307" t="s">
        <v>456</v>
      </c>
      <c r="C632" s="222">
        <v>1050</v>
      </c>
      <c r="D632" s="222">
        <f t="shared" si="142"/>
        <v>87.5</v>
      </c>
      <c r="E632" s="222"/>
      <c r="F632" s="222">
        <f t="shared" si="143"/>
        <v>-9</v>
      </c>
      <c r="G632" s="222"/>
      <c r="H632" s="222">
        <v>-9</v>
      </c>
      <c r="I632" s="222"/>
      <c r="J632" s="222"/>
      <c r="K632" s="311"/>
      <c r="L632" s="222"/>
      <c r="M632" s="222">
        <f t="shared" si="144"/>
        <v>1041</v>
      </c>
      <c r="N632" s="256"/>
      <c r="O632" s="218"/>
      <c r="P632" s="218"/>
      <c r="T632" s="257"/>
      <c r="U632" s="257"/>
      <c r="V632" s="257"/>
      <c r="W632" s="257"/>
      <c r="X632" s="257"/>
      <c r="Y632" s="257"/>
      <c r="Z632" s="222">
        <f t="shared" si="136"/>
        <v>1041</v>
      </c>
    </row>
    <row r="633" spans="1:26" s="258" customFormat="1" ht="15" customHeight="1">
      <c r="A633" s="355" t="s">
        <v>580</v>
      </c>
      <c r="B633" s="332" t="s">
        <v>196</v>
      </c>
      <c r="C633" s="222">
        <v>1214</v>
      </c>
      <c r="D633" s="222">
        <f t="shared" si="142"/>
        <v>101.16666666666667</v>
      </c>
      <c r="E633" s="222"/>
      <c r="F633" s="222">
        <f t="shared" si="143"/>
        <v>-10</v>
      </c>
      <c r="G633" s="222"/>
      <c r="H633" s="222">
        <v>-10</v>
      </c>
      <c r="I633" s="222"/>
      <c r="J633" s="222"/>
      <c r="K633" s="311"/>
      <c r="L633" s="222"/>
      <c r="M633" s="222">
        <f t="shared" si="144"/>
        <v>1204</v>
      </c>
      <c r="N633" s="256"/>
      <c r="O633" s="218"/>
      <c r="P633" s="218"/>
      <c r="T633" s="257"/>
      <c r="U633" s="257"/>
      <c r="V633" s="257"/>
      <c r="W633" s="257"/>
      <c r="X633" s="257"/>
      <c r="Y633" s="257"/>
      <c r="Z633" s="222">
        <f t="shared" si="136"/>
        <v>1204</v>
      </c>
    </row>
    <row r="634" spans="1:26" s="258" customFormat="1" ht="15" customHeight="1">
      <c r="A634" s="355" t="s">
        <v>580</v>
      </c>
      <c r="B634" s="307" t="s">
        <v>444</v>
      </c>
      <c r="C634" s="222">
        <v>726</v>
      </c>
      <c r="D634" s="222">
        <f t="shared" si="142"/>
        <v>60.5</v>
      </c>
      <c r="E634" s="222"/>
      <c r="F634" s="222">
        <f t="shared" si="143"/>
        <v>-6</v>
      </c>
      <c r="G634" s="222"/>
      <c r="H634" s="222">
        <v>-6</v>
      </c>
      <c r="I634" s="222"/>
      <c r="J634" s="222"/>
      <c r="K634" s="311"/>
      <c r="L634" s="222"/>
      <c r="M634" s="222">
        <f t="shared" si="144"/>
        <v>720</v>
      </c>
      <c r="N634" s="256"/>
      <c r="O634" s="218"/>
      <c r="P634" s="218"/>
      <c r="T634" s="257"/>
      <c r="U634" s="257"/>
      <c r="V634" s="257"/>
      <c r="W634" s="257"/>
      <c r="X634" s="257"/>
      <c r="Y634" s="257"/>
      <c r="Z634" s="222">
        <f t="shared" si="136"/>
        <v>720</v>
      </c>
    </row>
    <row r="635" spans="1:26" s="258" customFormat="1" ht="15" customHeight="1">
      <c r="A635" s="355" t="s">
        <v>580</v>
      </c>
      <c r="B635" s="331" t="s">
        <v>38</v>
      </c>
      <c r="C635" s="222">
        <v>330</v>
      </c>
      <c r="D635" s="222">
        <f t="shared" si="142"/>
        <v>27.5</v>
      </c>
      <c r="E635" s="222"/>
      <c r="F635" s="222">
        <f t="shared" si="143"/>
        <v>-3</v>
      </c>
      <c r="G635" s="222"/>
      <c r="H635" s="222">
        <v>-3</v>
      </c>
      <c r="I635" s="222"/>
      <c r="J635" s="222"/>
      <c r="K635" s="311"/>
      <c r="L635" s="222"/>
      <c r="M635" s="222">
        <f t="shared" si="144"/>
        <v>327</v>
      </c>
      <c r="N635" s="256"/>
      <c r="O635" s="218"/>
      <c r="P635" s="218"/>
      <c r="T635" s="257"/>
      <c r="U635" s="257"/>
      <c r="V635" s="257"/>
      <c r="W635" s="257"/>
      <c r="X635" s="257"/>
      <c r="Y635" s="257"/>
      <c r="Z635" s="222">
        <f t="shared" si="136"/>
        <v>327</v>
      </c>
    </row>
    <row r="636" spans="1:26" s="258" customFormat="1" ht="15" customHeight="1">
      <c r="A636" s="355" t="s">
        <v>580</v>
      </c>
      <c r="B636" s="307" t="s">
        <v>467</v>
      </c>
      <c r="C636" s="222">
        <v>710</v>
      </c>
      <c r="D636" s="222">
        <f t="shared" si="142"/>
        <v>59.166666666666664</v>
      </c>
      <c r="E636" s="222"/>
      <c r="F636" s="222">
        <f t="shared" si="143"/>
        <v>-6</v>
      </c>
      <c r="G636" s="222"/>
      <c r="H636" s="222">
        <v>-6</v>
      </c>
      <c r="I636" s="222"/>
      <c r="J636" s="222"/>
      <c r="K636" s="311"/>
      <c r="L636" s="222"/>
      <c r="M636" s="222">
        <f t="shared" si="144"/>
        <v>704</v>
      </c>
      <c r="N636" s="256"/>
      <c r="O636" s="218"/>
      <c r="P636" s="218"/>
      <c r="T636" s="257"/>
      <c r="U636" s="257"/>
      <c r="V636" s="257"/>
      <c r="W636" s="257"/>
      <c r="X636" s="257"/>
      <c r="Y636" s="257"/>
      <c r="Z636" s="222">
        <f t="shared" si="136"/>
        <v>704</v>
      </c>
    </row>
    <row r="637" spans="1:26" s="258" customFormat="1" ht="15" customHeight="1">
      <c r="A637" s="355" t="s">
        <v>580</v>
      </c>
      <c r="B637" s="318" t="s">
        <v>506</v>
      </c>
      <c r="C637" s="222">
        <v>289</v>
      </c>
      <c r="D637" s="222">
        <f t="shared" si="142"/>
        <v>24.083333333333332</v>
      </c>
      <c r="E637" s="222"/>
      <c r="F637" s="222">
        <f t="shared" si="143"/>
        <v>-2</v>
      </c>
      <c r="G637" s="222"/>
      <c r="H637" s="222">
        <v>-2</v>
      </c>
      <c r="I637" s="222"/>
      <c r="J637" s="222"/>
      <c r="K637" s="311"/>
      <c r="L637" s="222"/>
      <c r="M637" s="222">
        <f t="shared" si="144"/>
        <v>287</v>
      </c>
      <c r="N637" s="256"/>
      <c r="O637" s="218"/>
      <c r="P637" s="218"/>
      <c r="T637" s="257"/>
      <c r="U637" s="257"/>
      <c r="V637" s="257"/>
      <c r="W637" s="257"/>
      <c r="X637" s="257"/>
      <c r="Y637" s="257"/>
      <c r="Z637" s="222">
        <f t="shared" si="136"/>
        <v>287</v>
      </c>
    </row>
    <row r="638" spans="1:26" s="258" customFormat="1" ht="15" customHeight="1">
      <c r="A638" s="355" t="s">
        <v>580</v>
      </c>
      <c r="B638" s="331" t="s">
        <v>42</v>
      </c>
      <c r="C638" s="222">
        <v>250</v>
      </c>
      <c r="D638" s="222">
        <f t="shared" si="142"/>
        <v>20.833333333333332</v>
      </c>
      <c r="E638" s="222"/>
      <c r="F638" s="222">
        <f t="shared" si="143"/>
        <v>-2</v>
      </c>
      <c r="G638" s="222"/>
      <c r="H638" s="222">
        <v>-2</v>
      </c>
      <c r="I638" s="222"/>
      <c r="J638" s="222"/>
      <c r="K638" s="311"/>
      <c r="L638" s="222"/>
      <c r="M638" s="222">
        <f t="shared" si="144"/>
        <v>248</v>
      </c>
      <c r="N638" s="256"/>
      <c r="O638" s="218"/>
      <c r="P638" s="218"/>
      <c r="T638" s="257"/>
      <c r="U638" s="257"/>
      <c r="V638" s="257"/>
      <c r="W638" s="257"/>
      <c r="X638" s="257"/>
      <c r="Y638" s="257"/>
      <c r="Z638" s="222">
        <f t="shared" si="136"/>
        <v>248</v>
      </c>
    </row>
    <row r="639" spans="1:26" s="258" customFormat="1" ht="15" customHeight="1">
      <c r="A639" s="355" t="s">
        <v>580</v>
      </c>
      <c r="B639" s="331" t="s">
        <v>210</v>
      </c>
      <c r="C639" s="222">
        <v>670</v>
      </c>
      <c r="D639" s="222">
        <f t="shared" si="142"/>
        <v>55.833333333333336</v>
      </c>
      <c r="E639" s="222"/>
      <c r="F639" s="222">
        <f t="shared" si="143"/>
        <v>-6</v>
      </c>
      <c r="G639" s="222"/>
      <c r="H639" s="222">
        <v>-6</v>
      </c>
      <c r="I639" s="222"/>
      <c r="J639" s="222"/>
      <c r="K639" s="311"/>
      <c r="L639" s="222"/>
      <c r="M639" s="222">
        <f t="shared" si="144"/>
        <v>664</v>
      </c>
      <c r="N639" s="256"/>
      <c r="O639" s="218"/>
      <c r="P639" s="218"/>
      <c r="T639" s="257"/>
      <c r="U639" s="257"/>
      <c r="V639" s="257"/>
      <c r="W639" s="257"/>
      <c r="X639" s="257"/>
      <c r="Y639" s="257"/>
      <c r="Z639" s="222">
        <f t="shared" si="136"/>
        <v>664</v>
      </c>
    </row>
    <row r="640" spans="1:26" s="258" customFormat="1" ht="15" customHeight="1">
      <c r="A640" s="355" t="s">
        <v>580</v>
      </c>
      <c r="B640" s="331" t="s">
        <v>59</v>
      </c>
      <c r="C640" s="222">
        <v>1080</v>
      </c>
      <c r="D640" s="222">
        <f t="shared" si="142"/>
        <v>90</v>
      </c>
      <c r="E640" s="222"/>
      <c r="F640" s="222">
        <f t="shared" si="143"/>
        <v>-9</v>
      </c>
      <c r="G640" s="222"/>
      <c r="H640" s="222">
        <v>-9</v>
      </c>
      <c r="I640" s="222"/>
      <c r="J640" s="222"/>
      <c r="K640" s="311"/>
      <c r="L640" s="222"/>
      <c r="M640" s="222">
        <f t="shared" si="144"/>
        <v>1071</v>
      </c>
      <c r="N640" s="256"/>
      <c r="O640" s="218"/>
      <c r="P640" s="218"/>
      <c r="T640" s="257"/>
      <c r="U640" s="257"/>
      <c r="V640" s="257"/>
      <c r="W640" s="257"/>
      <c r="X640" s="257"/>
      <c r="Y640" s="257"/>
      <c r="Z640" s="222">
        <f t="shared" si="136"/>
        <v>1071</v>
      </c>
    </row>
    <row r="641" spans="1:26" s="258" customFormat="1" ht="25.5" customHeight="1">
      <c r="A641" s="355" t="s">
        <v>580</v>
      </c>
      <c r="B641" s="324" t="s">
        <v>64</v>
      </c>
      <c r="C641" s="222">
        <v>100</v>
      </c>
      <c r="D641" s="222">
        <f t="shared" si="142"/>
        <v>8.3333333333333339</v>
      </c>
      <c r="E641" s="222"/>
      <c r="F641" s="222">
        <f t="shared" si="143"/>
        <v>-1</v>
      </c>
      <c r="G641" s="222"/>
      <c r="H641" s="222">
        <v>-1</v>
      </c>
      <c r="I641" s="222"/>
      <c r="J641" s="222"/>
      <c r="K641" s="311"/>
      <c r="L641" s="222"/>
      <c r="M641" s="222">
        <f t="shared" si="144"/>
        <v>99</v>
      </c>
      <c r="N641" s="256"/>
      <c r="O641" s="218"/>
      <c r="P641" s="218"/>
      <c r="T641" s="257"/>
      <c r="U641" s="257"/>
      <c r="V641" s="257"/>
      <c r="W641" s="257"/>
      <c r="X641" s="257"/>
      <c r="Y641" s="257"/>
      <c r="Z641" s="222">
        <f t="shared" si="136"/>
        <v>99</v>
      </c>
    </row>
    <row r="642" spans="1:26" s="258" customFormat="1" ht="15" customHeight="1">
      <c r="A642" s="355" t="s">
        <v>580</v>
      </c>
      <c r="B642" s="324" t="s">
        <v>469</v>
      </c>
      <c r="C642" s="222">
        <v>2434</v>
      </c>
      <c r="D642" s="222">
        <f t="shared" si="142"/>
        <v>202.83333333333334</v>
      </c>
      <c r="E642" s="222"/>
      <c r="F642" s="222">
        <f t="shared" si="143"/>
        <v>-20</v>
      </c>
      <c r="G642" s="222"/>
      <c r="H642" s="222">
        <v>-20</v>
      </c>
      <c r="I642" s="222"/>
      <c r="J642" s="222"/>
      <c r="K642" s="311"/>
      <c r="L642" s="222"/>
      <c r="M642" s="222">
        <f t="shared" si="144"/>
        <v>2414</v>
      </c>
      <c r="N642" s="256"/>
      <c r="O642" s="218"/>
      <c r="P642" s="218"/>
      <c r="T642" s="257"/>
      <c r="U642" s="257"/>
      <c r="V642" s="257"/>
      <c r="W642" s="257"/>
      <c r="X642" s="257"/>
      <c r="Y642" s="257"/>
      <c r="Z642" s="222">
        <f t="shared" si="136"/>
        <v>2414</v>
      </c>
    </row>
    <row r="643" spans="1:26" s="258" customFormat="1" ht="15" customHeight="1">
      <c r="A643" s="355" t="s">
        <v>580</v>
      </c>
      <c r="B643" s="320" t="s">
        <v>513</v>
      </c>
      <c r="C643" s="222">
        <v>2762</v>
      </c>
      <c r="D643" s="222">
        <f t="shared" si="142"/>
        <v>230.16666666666666</v>
      </c>
      <c r="E643" s="222"/>
      <c r="F643" s="222">
        <f t="shared" si="143"/>
        <v>-23</v>
      </c>
      <c r="G643" s="222"/>
      <c r="H643" s="222">
        <v>-23</v>
      </c>
      <c r="I643" s="222"/>
      <c r="J643" s="222"/>
      <c r="K643" s="311"/>
      <c r="L643" s="222"/>
      <c r="M643" s="222">
        <f t="shared" si="144"/>
        <v>2739</v>
      </c>
      <c r="N643" s="256"/>
      <c r="O643" s="218"/>
      <c r="P643" s="218"/>
      <c r="T643" s="257"/>
      <c r="U643" s="257"/>
      <c r="V643" s="257"/>
      <c r="W643" s="257"/>
      <c r="X643" s="257"/>
      <c r="Y643" s="257"/>
      <c r="Z643" s="222">
        <f t="shared" si="136"/>
        <v>2739</v>
      </c>
    </row>
    <row r="644" spans="1:26" s="258" customFormat="1" ht="15" customHeight="1">
      <c r="A644" s="355" t="s">
        <v>580</v>
      </c>
      <c r="B644" s="320" t="s">
        <v>514</v>
      </c>
      <c r="C644" s="222">
        <v>1256</v>
      </c>
      <c r="D644" s="222">
        <f t="shared" si="142"/>
        <v>104.66666666666667</v>
      </c>
      <c r="E644" s="222"/>
      <c r="F644" s="222">
        <f t="shared" si="143"/>
        <v>-10</v>
      </c>
      <c r="G644" s="222"/>
      <c r="H644" s="222">
        <v>-10</v>
      </c>
      <c r="I644" s="222"/>
      <c r="J644" s="222"/>
      <c r="K644" s="311"/>
      <c r="L644" s="222"/>
      <c r="M644" s="222">
        <f t="shared" si="144"/>
        <v>1246</v>
      </c>
      <c r="N644" s="256"/>
      <c r="O644" s="218"/>
      <c r="P644" s="218"/>
      <c r="T644" s="257"/>
      <c r="U644" s="257"/>
      <c r="V644" s="257"/>
      <c r="W644" s="257"/>
      <c r="X644" s="257"/>
      <c r="Y644" s="257"/>
      <c r="Z644" s="222">
        <f t="shared" si="136"/>
        <v>1246</v>
      </c>
    </row>
    <row r="645" spans="1:26" s="258" customFormat="1" ht="15" customHeight="1">
      <c r="A645" s="355" t="s">
        <v>580</v>
      </c>
      <c r="B645" s="320" t="s">
        <v>507</v>
      </c>
      <c r="C645" s="222">
        <v>1430</v>
      </c>
      <c r="D645" s="222">
        <f t="shared" si="142"/>
        <v>119.16666666666667</v>
      </c>
      <c r="E645" s="222"/>
      <c r="F645" s="222">
        <f t="shared" si="143"/>
        <v>-12</v>
      </c>
      <c r="G645" s="222"/>
      <c r="H645" s="222">
        <v>-12</v>
      </c>
      <c r="I645" s="222"/>
      <c r="J645" s="222"/>
      <c r="K645" s="311"/>
      <c r="L645" s="222"/>
      <c r="M645" s="222">
        <f t="shared" si="144"/>
        <v>1418</v>
      </c>
      <c r="N645" s="256"/>
      <c r="O645" s="218"/>
      <c r="P645" s="218"/>
      <c r="T645" s="257"/>
      <c r="U645" s="257"/>
      <c r="V645" s="257"/>
      <c r="W645" s="257"/>
      <c r="X645" s="257"/>
      <c r="Y645" s="257"/>
      <c r="Z645" s="222">
        <f t="shared" si="136"/>
        <v>1418</v>
      </c>
    </row>
    <row r="646" spans="1:26" s="258" customFormat="1" ht="15" customHeight="1">
      <c r="A646" s="355" t="s">
        <v>580</v>
      </c>
      <c r="B646" s="307" t="s">
        <v>452</v>
      </c>
      <c r="C646" s="222">
        <v>748</v>
      </c>
      <c r="D646" s="222">
        <f t="shared" si="142"/>
        <v>62.333333333333336</v>
      </c>
      <c r="E646" s="222"/>
      <c r="F646" s="222">
        <f t="shared" si="143"/>
        <v>-6</v>
      </c>
      <c r="G646" s="222"/>
      <c r="H646" s="222">
        <v>-6</v>
      </c>
      <c r="I646" s="222"/>
      <c r="J646" s="222"/>
      <c r="K646" s="311"/>
      <c r="L646" s="222"/>
      <c r="M646" s="222">
        <f t="shared" si="144"/>
        <v>742</v>
      </c>
      <c r="N646" s="256"/>
      <c r="O646" s="218"/>
      <c r="P646" s="218"/>
      <c r="T646" s="257"/>
      <c r="U646" s="257"/>
      <c r="V646" s="257"/>
      <c r="W646" s="257"/>
      <c r="X646" s="257"/>
      <c r="Y646" s="257"/>
      <c r="Z646" s="222">
        <f t="shared" si="136"/>
        <v>742</v>
      </c>
    </row>
    <row r="647" spans="1:26" s="258" customFormat="1" ht="15" customHeight="1">
      <c r="A647" s="355" t="s">
        <v>580</v>
      </c>
      <c r="B647" s="320" t="s">
        <v>109</v>
      </c>
      <c r="C647" s="222">
        <v>655</v>
      </c>
      <c r="D647" s="222">
        <f t="shared" si="142"/>
        <v>54.583333333333336</v>
      </c>
      <c r="E647" s="222"/>
      <c r="F647" s="222">
        <f t="shared" si="143"/>
        <v>-5</v>
      </c>
      <c r="G647" s="222"/>
      <c r="H647" s="222">
        <v>-5</v>
      </c>
      <c r="I647" s="222"/>
      <c r="J647" s="222"/>
      <c r="K647" s="311"/>
      <c r="L647" s="222"/>
      <c r="M647" s="222">
        <f t="shared" si="144"/>
        <v>650</v>
      </c>
      <c r="N647" s="256"/>
      <c r="O647" s="218"/>
      <c r="P647" s="218"/>
      <c r="T647" s="257"/>
      <c r="U647" s="257"/>
      <c r="V647" s="257"/>
      <c r="W647" s="257"/>
      <c r="X647" s="257"/>
      <c r="Y647" s="257"/>
      <c r="Z647" s="222">
        <f t="shared" si="136"/>
        <v>650</v>
      </c>
    </row>
    <row r="648" spans="1:26" s="258" customFormat="1" ht="15" customHeight="1">
      <c r="A648" s="355" t="s">
        <v>580</v>
      </c>
      <c r="B648" s="307" t="s">
        <v>352</v>
      </c>
      <c r="C648" s="222">
        <v>396</v>
      </c>
      <c r="D648" s="222">
        <f t="shared" si="142"/>
        <v>33</v>
      </c>
      <c r="E648" s="222"/>
      <c r="F648" s="222">
        <f t="shared" si="143"/>
        <v>-3</v>
      </c>
      <c r="G648" s="222"/>
      <c r="H648" s="222">
        <v>-3</v>
      </c>
      <c r="I648" s="222"/>
      <c r="J648" s="222"/>
      <c r="K648" s="311"/>
      <c r="L648" s="222"/>
      <c r="M648" s="222">
        <f t="shared" si="144"/>
        <v>393</v>
      </c>
      <c r="N648" s="256"/>
      <c r="O648" s="218"/>
      <c r="P648" s="218"/>
      <c r="T648" s="257"/>
      <c r="U648" s="257"/>
      <c r="V648" s="257"/>
      <c r="W648" s="257"/>
      <c r="X648" s="257"/>
      <c r="Y648" s="257"/>
      <c r="Z648" s="222">
        <f t="shared" si="136"/>
        <v>393</v>
      </c>
    </row>
    <row r="649" spans="1:26" s="258" customFormat="1" ht="15" customHeight="1">
      <c r="A649" s="355" t="s">
        <v>580</v>
      </c>
      <c r="B649" s="307" t="s">
        <v>464</v>
      </c>
      <c r="C649" s="222">
        <v>400</v>
      </c>
      <c r="D649" s="222">
        <f t="shared" si="142"/>
        <v>33.333333333333336</v>
      </c>
      <c r="E649" s="222"/>
      <c r="F649" s="222">
        <f t="shared" si="143"/>
        <v>-3</v>
      </c>
      <c r="G649" s="222"/>
      <c r="H649" s="222">
        <v>-3</v>
      </c>
      <c r="I649" s="222"/>
      <c r="J649" s="222"/>
      <c r="K649" s="311"/>
      <c r="L649" s="222"/>
      <c r="M649" s="222">
        <f t="shared" si="144"/>
        <v>397</v>
      </c>
      <c r="N649" s="256"/>
      <c r="O649" s="218"/>
      <c r="P649" s="218"/>
      <c r="T649" s="257"/>
      <c r="U649" s="257"/>
      <c r="V649" s="257"/>
      <c r="W649" s="257"/>
      <c r="X649" s="257"/>
      <c r="Y649" s="257"/>
      <c r="Z649" s="222">
        <f t="shared" si="136"/>
        <v>397</v>
      </c>
    </row>
    <row r="650" spans="1:26" s="258" customFormat="1" ht="15" customHeight="1">
      <c r="A650" s="355" t="s">
        <v>580</v>
      </c>
      <c r="B650" s="318" t="s">
        <v>90</v>
      </c>
      <c r="C650" s="222">
        <v>500</v>
      </c>
      <c r="D650" s="222">
        <f t="shared" si="142"/>
        <v>41.666666666666664</v>
      </c>
      <c r="E650" s="222"/>
      <c r="F650" s="222">
        <f t="shared" si="143"/>
        <v>-4</v>
      </c>
      <c r="G650" s="222"/>
      <c r="H650" s="222">
        <v>-4</v>
      </c>
      <c r="I650" s="222"/>
      <c r="J650" s="222"/>
      <c r="K650" s="311"/>
      <c r="L650" s="222"/>
      <c r="M650" s="222">
        <f t="shared" si="144"/>
        <v>496</v>
      </c>
      <c r="N650" s="256"/>
      <c r="O650" s="218"/>
      <c r="P650" s="218"/>
      <c r="T650" s="257"/>
      <c r="U650" s="257"/>
      <c r="V650" s="257"/>
      <c r="W650" s="257"/>
      <c r="X650" s="257"/>
      <c r="Y650" s="257"/>
      <c r="Z650" s="222">
        <f t="shared" si="136"/>
        <v>496</v>
      </c>
    </row>
    <row r="651" spans="1:26" s="258" customFormat="1" ht="15" customHeight="1">
      <c r="A651" s="355" t="s">
        <v>580</v>
      </c>
      <c r="B651" s="331" t="s">
        <v>91</v>
      </c>
      <c r="C651" s="222">
        <v>388</v>
      </c>
      <c r="D651" s="222">
        <f t="shared" si="142"/>
        <v>32.333333333333336</v>
      </c>
      <c r="E651" s="222"/>
      <c r="F651" s="222">
        <f t="shared" si="143"/>
        <v>-3</v>
      </c>
      <c r="G651" s="222"/>
      <c r="H651" s="222">
        <v>-3</v>
      </c>
      <c r="I651" s="222"/>
      <c r="J651" s="222"/>
      <c r="K651" s="311"/>
      <c r="L651" s="222"/>
      <c r="M651" s="222">
        <f t="shared" si="144"/>
        <v>385</v>
      </c>
      <c r="N651" s="256"/>
      <c r="O651" s="218"/>
      <c r="P651" s="218"/>
      <c r="T651" s="257"/>
      <c r="U651" s="257"/>
      <c r="V651" s="257"/>
      <c r="W651" s="257"/>
      <c r="X651" s="257"/>
      <c r="Y651" s="257"/>
      <c r="Z651" s="222">
        <f t="shared" si="136"/>
        <v>385</v>
      </c>
    </row>
    <row r="652" spans="1:26" s="258" customFormat="1" ht="15" customHeight="1">
      <c r="A652" s="355" t="s">
        <v>580</v>
      </c>
      <c r="B652" s="307" t="s">
        <v>462</v>
      </c>
      <c r="C652" s="222">
        <v>320</v>
      </c>
      <c r="D652" s="222">
        <f t="shared" si="142"/>
        <v>26.666666666666668</v>
      </c>
      <c r="E652" s="222"/>
      <c r="F652" s="222">
        <f t="shared" si="143"/>
        <v>-3</v>
      </c>
      <c r="G652" s="222"/>
      <c r="H652" s="222">
        <v>-3</v>
      </c>
      <c r="I652" s="222"/>
      <c r="J652" s="222"/>
      <c r="K652" s="311"/>
      <c r="L652" s="222"/>
      <c r="M652" s="222">
        <f t="shared" si="144"/>
        <v>317</v>
      </c>
      <c r="N652" s="256"/>
      <c r="O652" s="218"/>
      <c r="P652" s="218"/>
      <c r="T652" s="257"/>
      <c r="U652" s="257"/>
      <c r="V652" s="257"/>
      <c r="W652" s="257"/>
      <c r="X652" s="257"/>
      <c r="Y652" s="257"/>
      <c r="Z652" s="222">
        <f t="shared" ref="Z652:Z669" si="145">C652+F652</f>
        <v>317</v>
      </c>
    </row>
    <row r="653" spans="1:26" s="258" customFormat="1" ht="15" customHeight="1">
      <c r="A653" s="355" t="s">
        <v>580</v>
      </c>
      <c r="B653" s="331" t="s">
        <v>94</v>
      </c>
      <c r="C653" s="222">
        <v>640</v>
      </c>
      <c r="D653" s="222">
        <f t="shared" si="142"/>
        <v>53.333333333333336</v>
      </c>
      <c r="E653" s="222"/>
      <c r="F653" s="222">
        <f t="shared" si="143"/>
        <v>-5</v>
      </c>
      <c r="G653" s="222"/>
      <c r="H653" s="222">
        <v>-5</v>
      </c>
      <c r="I653" s="222"/>
      <c r="J653" s="222"/>
      <c r="K653" s="311"/>
      <c r="L653" s="222"/>
      <c r="M653" s="222">
        <f t="shared" si="144"/>
        <v>635</v>
      </c>
      <c r="N653" s="256"/>
      <c r="O653" s="218"/>
      <c r="P653" s="218"/>
      <c r="T653" s="257"/>
      <c r="U653" s="257"/>
      <c r="V653" s="257"/>
      <c r="W653" s="257"/>
      <c r="X653" s="257"/>
      <c r="Y653" s="257"/>
      <c r="Z653" s="222">
        <f t="shared" si="145"/>
        <v>635</v>
      </c>
    </row>
    <row r="654" spans="1:26" s="258" customFormat="1" ht="15" customHeight="1">
      <c r="A654" s="355" t="s">
        <v>580</v>
      </c>
      <c r="B654" s="324" t="s">
        <v>453</v>
      </c>
      <c r="C654" s="222">
        <v>470</v>
      </c>
      <c r="D654" s="222">
        <f t="shared" si="142"/>
        <v>39.166666666666664</v>
      </c>
      <c r="E654" s="222"/>
      <c r="F654" s="222">
        <f t="shared" si="143"/>
        <v>-4</v>
      </c>
      <c r="G654" s="222"/>
      <c r="H654" s="222">
        <v>-4</v>
      </c>
      <c r="I654" s="222"/>
      <c r="J654" s="222"/>
      <c r="K654" s="311"/>
      <c r="L654" s="222"/>
      <c r="M654" s="222">
        <f t="shared" si="144"/>
        <v>466</v>
      </c>
      <c r="N654" s="256"/>
      <c r="O654" s="218"/>
      <c r="P654" s="218"/>
      <c r="T654" s="257"/>
      <c r="U654" s="257"/>
      <c r="V654" s="257"/>
      <c r="W654" s="257"/>
      <c r="X654" s="257"/>
      <c r="Y654" s="257"/>
      <c r="Z654" s="222">
        <f t="shared" si="145"/>
        <v>466</v>
      </c>
    </row>
    <row r="655" spans="1:26" s="258" customFormat="1" ht="15" customHeight="1">
      <c r="A655" s="355" t="s">
        <v>580</v>
      </c>
      <c r="B655" s="75" t="s">
        <v>281</v>
      </c>
      <c r="C655" s="222">
        <v>300</v>
      </c>
      <c r="D655" s="222">
        <f t="shared" si="142"/>
        <v>25</v>
      </c>
      <c r="E655" s="222"/>
      <c r="F655" s="222">
        <f t="shared" si="143"/>
        <v>-3</v>
      </c>
      <c r="G655" s="222"/>
      <c r="H655" s="222">
        <v>-3</v>
      </c>
      <c r="I655" s="222"/>
      <c r="J655" s="222"/>
      <c r="K655" s="311"/>
      <c r="L655" s="222"/>
      <c r="M655" s="222">
        <f t="shared" si="144"/>
        <v>297</v>
      </c>
      <c r="N655" s="256"/>
      <c r="O655" s="218"/>
      <c r="P655" s="218"/>
      <c r="T655" s="257"/>
      <c r="U655" s="257"/>
      <c r="V655" s="257"/>
      <c r="W655" s="257"/>
      <c r="X655" s="257"/>
      <c r="Y655" s="257"/>
      <c r="Z655" s="222">
        <f t="shared" si="145"/>
        <v>297</v>
      </c>
    </row>
    <row r="656" spans="1:26" s="258" customFormat="1" ht="15" customHeight="1">
      <c r="A656" s="355" t="s">
        <v>580</v>
      </c>
      <c r="B656" s="331" t="s">
        <v>112</v>
      </c>
      <c r="C656" s="222">
        <v>595</v>
      </c>
      <c r="D656" s="222">
        <f t="shared" si="142"/>
        <v>49.583333333333336</v>
      </c>
      <c r="E656" s="222"/>
      <c r="F656" s="222">
        <f t="shared" si="143"/>
        <v>-5</v>
      </c>
      <c r="G656" s="222"/>
      <c r="H656" s="222">
        <v>-5</v>
      </c>
      <c r="I656" s="222"/>
      <c r="J656" s="222"/>
      <c r="K656" s="311"/>
      <c r="L656" s="222"/>
      <c r="M656" s="222">
        <f t="shared" si="144"/>
        <v>590</v>
      </c>
      <c r="N656" s="256"/>
      <c r="O656" s="218"/>
      <c r="P656" s="218"/>
      <c r="T656" s="257"/>
      <c r="U656" s="257"/>
      <c r="V656" s="257"/>
      <c r="W656" s="257"/>
      <c r="X656" s="257"/>
      <c r="Y656" s="257"/>
      <c r="Z656" s="222">
        <f t="shared" si="145"/>
        <v>590</v>
      </c>
    </row>
    <row r="657" spans="1:26" s="258" customFormat="1" ht="15" customHeight="1">
      <c r="A657" s="355" t="s">
        <v>580</v>
      </c>
      <c r="B657" s="307" t="s">
        <v>454</v>
      </c>
      <c r="C657" s="222">
        <v>272</v>
      </c>
      <c r="D657" s="222">
        <f t="shared" si="142"/>
        <v>22.666666666666668</v>
      </c>
      <c r="E657" s="222"/>
      <c r="F657" s="222">
        <f t="shared" si="143"/>
        <v>-2</v>
      </c>
      <c r="G657" s="222"/>
      <c r="H657" s="222">
        <v>-2</v>
      </c>
      <c r="I657" s="222"/>
      <c r="J657" s="222"/>
      <c r="K657" s="311"/>
      <c r="L657" s="222"/>
      <c r="M657" s="222">
        <f t="shared" si="144"/>
        <v>270</v>
      </c>
      <c r="N657" s="256"/>
      <c r="O657" s="218"/>
      <c r="P657" s="218"/>
      <c r="T657" s="257"/>
      <c r="U657" s="257"/>
      <c r="V657" s="257"/>
      <c r="W657" s="257"/>
      <c r="X657" s="257"/>
      <c r="Y657" s="257"/>
      <c r="Z657" s="222">
        <f t="shared" si="145"/>
        <v>270</v>
      </c>
    </row>
    <row r="658" spans="1:26" s="258" customFormat="1" ht="15" customHeight="1">
      <c r="A658" s="355" t="s">
        <v>580</v>
      </c>
      <c r="B658" s="307" t="s">
        <v>455</v>
      </c>
      <c r="C658" s="222">
        <v>252</v>
      </c>
      <c r="D658" s="222">
        <f t="shared" si="142"/>
        <v>21</v>
      </c>
      <c r="E658" s="222"/>
      <c r="F658" s="222">
        <f t="shared" si="143"/>
        <v>-2</v>
      </c>
      <c r="G658" s="222"/>
      <c r="H658" s="222">
        <v>-2</v>
      </c>
      <c r="I658" s="222"/>
      <c r="J658" s="222"/>
      <c r="K658" s="311"/>
      <c r="L658" s="222"/>
      <c r="M658" s="222">
        <f t="shared" si="144"/>
        <v>250</v>
      </c>
      <c r="N658" s="256"/>
      <c r="O658" s="218"/>
      <c r="P658" s="218"/>
      <c r="T658" s="257"/>
      <c r="U658" s="257"/>
      <c r="V658" s="257"/>
      <c r="W658" s="257"/>
      <c r="X658" s="257"/>
      <c r="Y658" s="257"/>
      <c r="Z658" s="222">
        <f t="shared" si="145"/>
        <v>250</v>
      </c>
    </row>
    <row r="659" spans="1:26" s="258" customFormat="1" ht="15" customHeight="1">
      <c r="A659" s="355" t="s">
        <v>580</v>
      </c>
      <c r="B659" s="356" t="s">
        <v>291</v>
      </c>
      <c r="C659" s="222">
        <v>692</v>
      </c>
      <c r="D659" s="222">
        <f t="shared" si="142"/>
        <v>57.666666666666664</v>
      </c>
      <c r="E659" s="222"/>
      <c r="F659" s="222">
        <f t="shared" si="143"/>
        <v>-6</v>
      </c>
      <c r="G659" s="222"/>
      <c r="H659" s="222">
        <v>-6</v>
      </c>
      <c r="I659" s="222"/>
      <c r="J659" s="222"/>
      <c r="K659" s="311"/>
      <c r="L659" s="222"/>
      <c r="M659" s="222">
        <f t="shared" si="144"/>
        <v>686</v>
      </c>
      <c r="N659" s="256"/>
      <c r="O659" s="218"/>
      <c r="P659" s="218"/>
      <c r="T659" s="257"/>
      <c r="U659" s="257"/>
      <c r="V659" s="257"/>
      <c r="W659" s="257"/>
      <c r="X659" s="257"/>
      <c r="Y659" s="257"/>
      <c r="Z659" s="222">
        <f t="shared" si="145"/>
        <v>686</v>
      </c>
    </row>
    <row r="660" spans="1:26" s="258" customFormat="1" ht="15" customHeight="1">
      <c r="A660" s="355" t="s">
        <v>580</v>
      </c>
      <c r="B660" s="307" t="s">
        <v>459</v>
      </c>
      <c r="C660" s="222">
        <v>350</v>
      </c>
      <c r="D660" s="222">
        <f t="shared" si="142"/>
        <v>29.166666666666668</v>
      </c>
      <c r="E660" s="222"/>
      <c r="F660" s="222">
        <f t="shared" si="143"/>
        <v>-3</v>
      </c>
      <c r="G660" s="222"/>
      <c r="H660" s="222">
        <v>-3</v>
      </c>
      <c r="I660" s="222"/>
      <c r="J660" s="222"/>
      <c r="K660" s="311"/>
      <c r="L660" s="222"/>
      <c r="M660" s="222">
        <f t="shared" si="144"/>
        <v>347</v>
      </c>
      <c r="N660" s="256"/>
      <c r="O660" s="218"/>
      <c r="P660" s="218"/>
      <c r="T660" s="257"/>
      <c r="U660" s="257"/>
      <c r="V660" s="257"/>
      <c r="W660" s="257"/>
      <c r="X660" s="257"/>
      <c r="Y660" s="257"/>
      <c r="Z660" s="222">
        <f t="shared" si="145"/>
        <v>347</v>
      </c>
    </row>
    <row r="661" spans="1:26" s="258" customFormat="1" ht="15" customHeight="1">
      <c r="A661" s="355" t="s">
        <v>580</v>
      </c>
      <c r="B661" s="307" t="s">
        <v>460</v>
      </c>
      <c r="C661" s="222">
        <v>390</v>
      </c>
      <c r="D661" s="222">
        <f t="shared" si="142"/>
        <v>32.5</v>
      </c>
      <c r="E661" s="222"/>
      <c r="F661" s="222">
        <f t="shared" si="143"/>
        <v>-3</v>
      </c>
      <c r="G661" s="222"/>
      <c r="H661" s="222">
        <v>-3</v>
      </c>
      <c r="I661" s="222"/>
      <c r="J661" s="222"/>
      <c r="K661" s="311"/>
      <c r="L661" s="222"/>
      <c r="M661" s="222">
        <f t="shared" si="144"/>
        <v>387</v>
      </c>
      <c r="N661" s="256"/>
      <c r="O661" s="218"/>
      <c r="P661" s="218"/>
      <c r="T661" s="257"/>
      <c r="U661" s="257"/>
      <c r="V661" s="257"/>
      <c r="W661" s="257"/>
      <c r="X661" s="257"/>
      <c r="Y661" s="257"/>
      <c r="Z661" s="222">
        <f t="shared" si="145"/>
        <v>387</v>
      </c>
    </row>
    <row r="662" spans="1:26" s="258" customFormat="1" ht="15" customHeight="1">
      <c r="A662" s="355" t="s">
        <v>580</v>
      </c>
      <c r="B662" s="307" t="s">
        <v>458</v>
      </c>
      <c r="C662" s="222">
        <v>594</v>
      </c>
      <c r="D662" s="222">
        <f t="shared" si="142"/>
        <v>49.5</v>
      </c>
      <c r="E662" s="222"/>
      <c r="F662" s="222">
        <f t="shared" si="143"/>
        <v>-5</v>
      </c>
      <c r="G662" s="222"/>
      <c r="H662" s="222">
        <v>-5</v>
      </c>
      <c r="I662" s="222"/>
      <c r="J662" s="222"/>
      <c r="K662" s="311"/>
      <c r="L662" s="222"/>
      <c r="M662" s="222">
        <f t="shared" si="144"/>
        <v>589</v>
      </c>
      <c r="N662" s="256"/>
      <c r="O662" s="218"/>
      <c r="P662" s="218"/>
      <c r="T662" s="257"/>
      <c r="U662" s="257"/>
      <c r="V662" s="257"/>
      <c r="W662" s="257"/>
      <c r="X662" s="257"/>
      <c r="Y662" s="257"/>
      <c r="Z662" s="222">
        <f t="shared" si="145"/>
        <v>589</v>
      </c>
    </row>
    <row r="663" spans="1:26" s="258" customFormat="1" ht="15" customHeight="1">
      <c r="A663" s="355" t="s">
        <v>580</v>
      </c>
      <c r="B663" s="307" t="s">
        <v>101</v>
      </c>
      <c r="C663" s="222">
        <v>340</v>
      </c>
      <c r="D663" s="222">
        <f t="shared" si="142"/>
        <v>28.333333333333332</v>
      </c>
      <c r="E663" s="222"/>
      <c r="F663" s="222">
        <f t="shared" si="143"/>
        <v>-3</v>
      </c>
      <c r="G663" s="222"/>
      <c r="H663" s="222">
        <v>-3</v>
      </c>
      <c r="I663" s="222"/>
      <c r="J663" s="222"/>
      <c r="K663" s="311"/>
      <c r="L663" s="222"/>
      <c r="M663" s="222">
        <f t="shared" si="144"/>
        <v>337</v>
      </c>
      <c r="N663" s="256"/>
      <c r="O663" s="218"/>
      <c r="P663" s="218"/>
      <c r="T663" s="257"/>
      <c r="U663" s="257"/>
      <c r="V663" s="257"/>
      <c r="W663" s="257"/>
      <c r="X663" s="257"/>
      <c r="Y663" s="257"/>
      <c r="Z663" s="222">
        <f t="shared" si="145"/>
        <v>337</v>
      </c>
    </row>
    <row r="664" spans="1:26" s="258" customFormat="1" ht="15" customHeight="1">
      <c r="A664" s="355" t="s">
        <v>580</v>
      </c>
      <c r="B664" s="307" t="s">
        <v>463</v>
      </c>
      <c r="C664" s="222">
        <v>395</v>
      </c>
      <c r="D664" s="222">
        <f t="shared" si="142"/>
        <v>32.916666666666664</v>
      </c>
      <c r="E664" s="222"/>
      <c r="F664" s="222">
        <f t="shared" si="143"/>
        <v>-3</v>
      </c>
      <c r="G664" s="222"/>
      <c r="H664" s="222">
        <v>-3</v>
      </c>
      <c r="I664" s="222"/>
      <c r="J664" s="222"/>
      <c r="K664" s="311"/>
      <c r="L664" s="222"/>
      <c r="M664" s="222">
        <f t="shared" si="144"/>
        <v>392</v>
      </c>
      <c r="N664" s="256"/>
      <c r="O664" s="218"/>
      <c r="P664" s="218"/>
      <c r="T664" s="257"/>
      <c r="U664" s="257"/>
      <c r="V664" s="257"/>
      <c r="W664" s="257"/>
      <c r="X664" s="257"/>
      <c r="Y664" s="257"/>
      <c r="Z664" s="222">
        <f t="shared" si="145"/>
        <v>392</v>
      </c>
    </row>
    <row r="665" spans="1:26" s="258" customFormat="1" ht="15" customHeight="1">
      <c r="A665" s="355" t="s">
        <v>580</v>
      </c>
      <c r="B665" s="307" t="s">
        <v>465</v>
      </c>
      <c r="C665" s="222">
        <v>833</v>
      </c>
      <c r="D665" s="222">
        <f t="shared" si="142"/>
        <v>69.416666666666671</v>
      </c>
      <c r="E665" s="222"/>
      <c r="F665" s="222">
        <f t="shared" si="143"/>
        <v>-7</v>
      </c>
      <c r="G665" s="222"/>
      <c r="H665" s="222">
        <v>-7</v>
      </c>
      <c r="I665" s="222"/>
      <c r="J665" s="222"/>
      <c r="K665" s="311"/>
      <c r="L665" s="222"/>
      <c r="M665" s="222">
        <f t="shared" si="144"/>
        <v>826</v>
      </c>
      <c r="N665" s="256"/>
      <c r="O665" s="218"/>
      <c r="P665" s="218"/>
      <c r="T665" s="257"/>
      <c r="U665" s="257"/>
      <c r="V665" s="257"/>
      <c r="W665" s="257"/>
      <c r="X665" s="257"/>
      <c r="Y665" s="257"/>
      <c r="Z665" s="222">
        <f t="shared" si="145"/>
        <v>826</v>
      </c>
    </row>
    <row r="666" spans="1:26" s="258" customFormat="1" ht="15" customHeight="1">
      <c r="A666" s="355" t="s">
        <v>580</v>
      </c>
      <c r="B666" s="318" t="s">
        <v>120</v>
      </c>
      <c r="C666" s="222">
        <v>547</v>
      </c>
      <c r="D666" s="222">
        <f t="shared" si="142"/>
        <v>45.583333333333336</v>
      </c>
      <c r="E666" s="222"/>
      <c r="F666" s="222">
        <f t="shared" si="143"/>
        <v>-5</v>
      </c>
      <c r="G666" s="222"/>
      <c r="H666" s="222">
        <v>-5</v>
      </c>
      <c r="I666" s="222"/>
      <c r="J666" s="222"/>
      <c r="K666" s="311"/>
      <c r="L666" s="222"/>
      <c r="M666" s="222">
        <f t="shared" si="144"/>
        <v>542</v>
      </c>
      <c r="N666" s="256"/>
      <c r="O666" s="218"/>
      <c r="P666" s="218"/>
      <c r="T666" s="257"/>
      <c r="U666" s="257"/>
      <c r="V666" s="257"/>
      <c r="W666" s="257"/>
      <c r="X666" s="257"/>
      <c r="Y666" s="257"/>
      <c r="Z666" s="222">
        <f t="shared" si="145"/>
        <v>542</v>
      </c>
    </row>
    <row r="667" spans="1:26" s="258" customFormat="1" ht="15" customHeight="1">
      <c r="A667" s="355" t="s">
        <v>580</v>
      </c>
      <c r="B667" s="307" t="s">
        <v>478</v>
      </c>
      <c r="C667" s="222">
        <v>500</v>
      </c>
      <c r="D667" s="222">
        <f t="shared" si="142"/>
        <v>41.666666666666664</v>
      </c>
      <c r="E667" s="222"/>
      <c r="F667" s="222">
        <f t="shared" si="143"/>
        <v>-4</v>
      </c>
      <c r="G667" s="222"/>
      <c r="H667" s="222">
        <v>-4</v>
      </c>
      <c r="I667" s="222"/>
      <c r="J667" s="222"/>
      <c r="K667" s="311"/>
      <c r="L667" s="222"/>
      <c r="M667" s="222">
        <f t="shared" si="144"/>
        <v>496</v>
      </c>
      <c r="N667" s="256"/>
      <c r="O667" s="218"/>
      <c r="P667" s="218"/>
      <c r="T667" s="257"/>
      <c r="U667" s="257"/>
      <c r="V667" s="257"/>
      <c r="W667" s="257"/>
      <c r="X667" s="257"/>
      <c r="Y667" s="257"/>
      <c r="Z667" s="222">
        <f t="shared" si="145"/>
        <v>496</v>
      </c>
    </row>
    <row r="668" spans="1:26" s="258" customFormat="1" ht="15" customHeight="1">
      <c r="A668" s="355" t="s">
        <v>580</v>
      </c>
      <c r="B668" s="307" t="s">
        <v>100</v>
      </c>
      <c r="C668" s="222">
        <v>400</v>
      </c>
      <c r="D668" s="222">
        <f t="shared" si="142"/>
        <v>33.333333333333336</v>
      </c>
      <c r="E668" s="222"/>
      <c r="F668" s="222">
        <f t="shared" si="143"/>
        <v>-3</v>
      </c>
      <c r="G668" s="222"/>
      <c r="H668" s="222">
        <v>-3</v>
      </c>
      <c r="I668" s="222"/>
      <c r="J668" s="222"/>
      <c r="K668" s="311"/>
      <c r="L668" s="222"/>
      <c r="M668" s="222">
        <f t="shared" si="144"/>
        <v>397</v>
      </c>
      <c r="N668" s="256"/>
      <c r="O668" s="218"/>
      <c r="P668" s="218"/>
      <c r="T668" s="257"/>
      <c r="U668" s="257"/>
      <c r="V668" s="257"/>
      <c r="W668" s="257"/>
      <c r="X668" s="257"/>
      <c r="Y668" s="257"/>
      <c r="Z668" s="222">
        <f t="shared" si="145"/>
        <v>397</v>
      </c>
    </row>
    <row r="669" spans="1:26" s="258" customFormat="1" ht="15" customHeight="1">
      <c r="A669" s="355" t="s">
        <v>580</v>
      </c>
      <c r="B669" s="307" t="s">
        <v>103</v>
      </c>
      <c r="C669" s="222">
        <v>278</v>
      </c>
      <c r="D669" s="222">
        <f t="shared" si="142"/>
        <v>23.166666666666668</v>
      </c>
      <c r="E669" s="222"/>
      <c r="F669" s="222">
        <f t="shared" si="143"/>
        <v>-2</v>
      </c>
      <c r="G669" s="222"/>
      <c r="H669" s="222">
        <v>-2</v>
      </c>
      <c r="I669" s="222"/>
      <c r="J669" s="222"/>
      <c r="K669" s="311"/>
      <c r="L669" s="222"/>
      <c r="M669" s="222">
        <f t="shared" si="144"/>
        <v>276</v>
      </c>
      <c r="N669" s="256"/>
      <c r="O669" s="218"/>
      <c r="P669" s="218"/>
      <c r="T669" s="257"/>
      <c r="U669" s="257"/>
      <c r="V669" s="257"/>
      <c r="W669" s="257"/>
      <c r="X669" s="257"/>
      <c r="Y669" s="257"/>
      <c r="Z669" s="222">
        <f t="shared" si="145"/>
        <v>276</v>
      </c>
    </row>
    <row r="670" spans="1:26" s="258" customFormat="1">
      <c r="A670" s="294"/>
      <c r="B670" s="355"/>
      <c r="C670" s="222"/>
      <c r="D670" s="222"/>
      <c r="E670" s="222"/>
      <c r="F670" s="222"/>
      <c r="G670" s="222"/>
      <c r="H670" s="222"/>
      <c r="I670" s="222"/>
      <c r="J670" s="222"/>
      <c r="K670" s="311"/>
      <c r="L670" s="222"/>
      <c r="M670" s="222"/>
      <c r="N670" s="256"/>
      <c r="O670" s="218"/>
      <c r="P670" s="218"/>
      <c r="Q670" s="357"/>
      <c r="T670" s="257"/>
      <c r="U670" s="257"/>
      <c r="V670" s="257"/>
      <c r="W670" s="257"/>
      <c r="X670" s="257"/>
      <c r="Y670" s="257"/>
      <c r="Z670" s="218"/>
    </row>
    <row r="671" spans="1:26" s="258" customFormat="1">
      <c r="A671" s="195"/>
      <c r="B671" s="358"/>
      <c r="C671" s="263"/>
      <c r="D671" s="263"/>
      <c r="E671" s="263"/>
      <c r="F671" s="263"/>
      <c r="G671" s="263"/>
      <c r="H671" s="263"/>
      <c r="I671" s="263"/>
      <c r="J671" s="263"/>
      <c r="K671" s="359"/>
      <c r="L671" s="263"/>
      <c r="M671" s="263"/>
      <c r="N671" s="263"/>
      <c r="O671" s="263"/>
      <c r="P671" s="263"/>
      <c r="Q671" s="263"/>
      <c r="R671" s="263"/>
      <c r="S671" s="257"/>
      <c r="T671" s="257"/>
      <c r="U671" s="257"/>
      <c r="V671" s="257"/>
      <c r="W671" s="257"/>
      <c r="X671" s="257"/>
      <c r="Y671" s="257"/>
      <c r="Z671" s="281"/>
    </row>
    <row r="673" spans="1:26">
      <c r="A673" s="249"/>
      <c r="B673" s="249"/>
      <c r="C673" s="249"/>
      <c r="D673" s="249"/>
      <c r="K673" s="249"/>
      <c r="O673" s="249"/>
      <c r="P673" s="249"/>
      <c r="S673" s="249"/>
      <c r="T673" s="249"/>
      <c r="U673" s="249"/>
      <c r="V673" s="249"/>
      <c r="W673" s="249"/>
      <c r="X673" s="249"/>
      <c r="Y673" s="249"/>
      <c r="Z673" s="249"/>
    </row>
    <row r="674" spans="1:26">
      <c r="A674" s="249"/>
      <c r="B674" s="249"/>
      <c r="C674" s="249"/>
      <c r="D674" s="249"/>
      <c r="K674" s="249"/>
      <c r="O674" s="249"/>
      <c r="P674" s="249"/>
      <c r="S674" s="249"/>
      <c r="T674" s="249"/>
      <c r="U674" s="249"/>
      <c r="V674" s="249"/>
      <c r="W674" s="249"/>
      <c r="X674" s="249"/>
      <c r="Y674" s="249"/>
      <c r="Z674" s="249"/>
    </row>
    <row r="675" spans="1:26">
      <c r="A675" s="249"/>
      <c r="B675" s="249"/>
      <c r="C675" s="249"/>
      <c r="D675" s="249"/>
      <c r="K675" s="249"/>
      <c r="O675" s="249"/>
      <c r="P675" s="249"/>
      <c r="S675" s="249"/>
      <c r="T675" s="249"/>
      <c r="U675" s="249"/>
      <c r="V675" s="249"/>
      <c r="W675" s="249"/>
      <c r="X675" s="249"/>
      <c r="Y675" s="249"/>
      <c r="Z675" s="249"/>
    </row>
    <row r="676" spans="1:26">
      <c r="A676" s="249"/>
      <c r="B676" s="249"/>
      <c r="C676" s="249"/>
      <c r="D676" s="249"/>
      <c r="K676" s="249"/>
      <c r="O676" s="249"/>
      <c r="P676" s="249"/>
      <c r="S676" s="249"/>
      <c r="T676" s="249"/>
      <c r="U676" s="249"/>
      <c r="V676" s="249"/>
      <c r="W676" s="249"/>
      <c r="X676" s="249"/>
      <c r="Y676" s="249"/>
      <c r="Z676" s="249"/>
    </row>
    <row r="678" spans="1:26">
      <c r="A678" s="249"/>
      <c r="B678" s="249"/>
      <c r="C678" s="249"/>
      <c r="D678" s="249"/>
      <c r="K678" s="249"/>
      <c r="O678" s="249"/>
      <c r="P678" s="249"/>
      <c r="S678" s="249"/>
      <c r="T678" s="249"/>
      <c r="U678" s="249"/>
      <c r="V678" s="249"/>
      <c r="W678" s="249"/>
      <c r="X678" s="249"/>
      <c r="Y678" s="249"/>
      <c r="Z678" s="249"/>
    </row>
    <row r="680" spans="1:26">
      <c r="A680" s="249"/>
      <c r="B680" s="249"/>
      <c r="C680" s="249"/>
      <c r="D680" s="249"/>
      <c r="K680" s="249"/>
      <c r="O680" s="249"/>
      <c r="P680" s="249"/>
      <c r="S680" s="249"/>
      <c r="T680" s="249"/>
      <c r="U680" s="249"/>
      <c r="V680" s="249"/>
      <c r="W680" s="249"/>
      <c r="X680" s="249"/>
      <c r="Y680" s="249"/>
      <c r="Z680" s="249"/>
    </row>
    <row r="681" spans="1:26">
      <c r="A681" s="249"/>
      <c r="B681" s="249"/>
      <c r="C681" s="249"/>
      <c r="D681" s="249"/>
      <c r="K681" s="249"/>
      <c r="O681" s="249"/>
      <c r="P681" s="249"/>
      <c r="S681" s="249"/>
      <c r="T681" s="249"/>
      <c r="U681" s="249"/>
      <c r="V681" s="249"/>
      <c r="W681" s="249"/>
      <c r="X681" s="249"/>
      <c r="Y681" s="249"/>
      <c r="Z681" s="249"/>
    </row>
    <row r="682" spans="1:26">
      <c r="A682" s="249"/>
      <c r="B682" s="249"/>
      <c r="C682" s="249"/>
      <c r="D682" s="249"/>
      <c r="K682" s="249"/>
      <c r="O682" s="249"/>
      <c r="P682" s="249"/>
      <c r="S682" s="249"/>
      <c r="T682" s="249"/>
      <c r="U682" s="249"/>
      <c r="V682" s="249"/>
      <c r="W682" s="249"/>
      <c r="X682" s="249"/>
      <c r="Y682" s="249"/>
      <c r="Z682" s="249"/>
    </row>
    <row r="683" spans="1:26">
      <c r="A683" s="249"/>
      <c r="B683" s="249"/>
      <c r="C683" s="249"/>
      <c r="D683" s="249"/>
      <c r="K683" s="249"/>
      <c r="O683" s="249"/>
      <c r="P683" s="249"/>
      <c r="S683" s="249"/>
      <c r="T683" s="249"/>
      <c r="U683" s="249"/>
      <c r="V683" s="249"/>
      <c r="W683" s="249"/>
      <c r="X683" s="249"/>
      <c r="Y683" s="249"/>
      <c r="Z683" s="249"/>
    </row>
    <row r="684" spans="1:26">
      <c r="A684" s="249"/>
      <c r="B684" s="249"/>
      <c r="C684" s="249"/>
      <c r="D684" s="249"/>
      <c r="K684" s="249"/>
      <c r="O684" s="249"/>
      <c r="P684" s="249"/>
      <c r="S684" s="249"/>
      <c r="T684" s="249"/>
      <c r="U684" s="249"/>
      <c r="V684" s="249"/>
      <c r="W684" s="249"/>
      <c r="X684" s="249"/>
      <c r="Y684" s="249"/>
      <c r="Z684" s="249"/>
    </row>
    <row r="685" spans="1:26">
      <c r="A685" s="249"/>
      <c r="B685" s="249"/>
      <c r="C685" s="249"/>
      <c r="D685" s="249"/>
      <c r="K685" s="249"/>
      <c r="O685" s="249"/>
      <c r="P685" s="249"/>
      <c r="S685" s="249"/>
      <c r="T685" s="249"/>
      <c r="U685" s="249"/>
      <c r="V685" s="249"/>
      <c r="W685" s="249"/>
      <c r="X685" s="249"/>
      <c r="Y685" s="249"/>
      <c r="Z685" s="249"/>
    </row>
    <row r="686" spans="1:26">
      <c r="A686" s="249"/>
      <c r="B686" s="249"/>
      <c r="C686" s="249"/>
      <c r="D686" s="249"/>
      <c r="K686" s="249"/>
      <c r="O686" s="249"/>
      <c r="P686" s="249"/>
      <c r="S686" s="249"/>
      <c r="T686" s="249"/>
      <c r="U686" s="249"/>
      <c r="V686" s="249"/>
      <c r="W686" s="249"/>
      <c r="X686" s="249"/>
      <c r="Y686" s="249"/>
      <c r="Z686" s="249"/>
    </row>
    <row r="687" spans="1:26">
      <c r="A687" s="249"/>
      <c r="B687" s="249"/>
      <c r="C687" s="249"/>
      <c r="D687" s="249"/>
      <c r="K687" s="249"/>
      <c r="O687" s="249"/>
      <c r="P687" s="249"/>
      <c r="S687" s="249"/>
      <c r="T687" s="249"/>
      <c r="U687" s="249"/>
      <c r="V687" s="249"/>
      <c r="W687" s="249"/>
      <c r="X687" s="249"/>
      <c r="Y687" s="249"/>
      <c r="Z687" s="249"/>
    </row>
    <row r="688" spans="1:26">
      <c r="A688" s="249"/>
      <c r="B688" s="249"/>
      <c r="C688" s="249"/>
      <c r="D688" s="249"/>
      <c r="K688" s="249"/>
      <c r="O688" s="249"/>
      <c r="P688" s="249"/>
      <c r="S688" s="249"/>
      <c r="T688" s="249"/>
      <c r="U688" s="249"/>
      <c r="V688" s="249"/>
      <c r="W688" s="249"/>
      <c r="X688" s="249"/>
      <c r="Y688" s="249"/>
      <c r="Z688" s="249"/>
    </row>
    <row r="689" spans="1:26">
      <c r="A689" s="249"/>
      <c r="B689" s="249"/>
      <c r="C689" s="249"/>
      <c r="D689" s="249"/>
      <c r="K689" s="249"/>
      <c r="O689" s="249"/>
      <c r="P689" s="249"/>
      <c r="S689" s="249"/>
      <c r="T689" s="249"/>
      <c r="U689" s="249"/>
      <c r="V689" s="249"/>
      <c r="W689" s="249"/>
      <c r="X689" s="249"/>
      <c r="Y689" s="249"/>
      <c r="Z689" s="249"/>
    </row>
    <row r="690" spans="1:26">
      <c r="A690" s="249"/>
      <c r="B690" s="249"/>
      <c r="C690" s="249"/>
      <c r="D690" s="249"/>
      <c r="K690" s="249"/>
      <c r="O690" s="249"/>
      <c r="P690" s="249"/>
      <c r="S690" s="249"/>
      <c r="T690" s="249"/>
      <c r="U690" s="249"/>
      <c r="V690" s="249"/>
      <c r="W690" s="249"/>
      <c r="X690" s="249"/>
      <c r="Y690" s="249"/>
      <c r="Z690" s="249"/>
    </row>
    <row r="691" spans="1:26">
      <c r="A691" s="249"/>
      <c r="B691" s="249"/>
      <c r="C691" s="249"/>
      <c r="D691" s="249"/>
      <c r="K691" s="249"/>
      <c r="O691" s="249"/>
      <c r="P691" s="249"/>
      <c r="S691" s="249"/>
      <c r="T691" s="249"/>
      <c r="U691" s="249"/>
      <c r="V691" s="249"/>
      <c r="W691" s="249"/>
      <c r="X691" s="249"/>
      <c r="Y691" s="249"/>
      <c r="Z691" s="249"/>
    </row>
    <row r="692" spans="1:26">
      <c r="A692" s="249"/>
      <c r="B692" s="249"/>
      <c r="C692" s="249"/>
      <c r="D692" s="249"/>
      <c r="K692" s="249"/>
      <c r="O692" s="249"/>
      <c r="P692" s="249"/>
      <c r="S692" s="249"/>
      <c r="T692" s="249"/>
      <c r="U692" s="249"/>
      <c r="V692" s="249"/>
      <c r="W692" s="249"/>
      <c r="X692" s="249"/>
      <c r="Y692" s="249"/>
      <c r="Z692" s="249"/>
    </row>
    <row r="693" spans="1:26">
      <c r="A693" s="249"/>
      <c r="B693" s="249"/>
      <c r="C693" s="249"/>
      <c r="D693" s="249"/>
      <c r="K693" s="249"/>
      <c r="O693" s="249"/>
      <c r="P693" s="249"/>
      <c r="S693" s="249"/>
      <c r="T693" s="249"/>
      <c r="U693" s="249"/>
      <c r="V693" s="249"/>
      <c r="W693" s="249"/>
      <c r="X693" s="249"/>
      <c r="Y693" s="249"/>
      <c r="Z693" s="249"/>
    </row>
    <row r="694" spans="1:26">
      <c r="A694" s="249"/>
      <c r="B694" s="249"/>
      <c r="C694" s="249"/>
      <c r="D694" s="249"/>
      <c r="K694" s="249"/>
      <c r="O694" s="249"/>
      <c r="P694" s="249"/>
      <c r="S694" s="249"/>
      <c r="T694" s="249"/>
      <c r="U694" s="249"/>
      <c r="V694" s="249"/>
      <c r="W694" s="249"/>
      <c r="X694" s="249"/>
      <c r="Y694" s="249"/>
      <c r="Z694" s="249"/>
    </row>
    <row r="695" spans="1:26">
      <c r="A695" s="249"/>
      <c r="B695" s="249"/>
      <c r="C695" s="249"/>
      <c r="D695" s="249"/>
      <c r="K695" s="249"/>
      <c r="O695" s="249"/>
      <c r="P695" s="249"/>
      <c r="S695" s="249"/>
      <c r="T695" s="249"/>
      <c r="U695" s="249"/>
      <c r="V695" s="249"/>
      <c r="W695" s="249"/>
      <c r="X695" s="249"/>
      <c r="Y695" s="249"/>
      <c r="Z695" s="249"/>
    </row>
    <row r="696" spans="1:26">
      <c r="A696" s="249"/>
      <c r="B696" s="249"/>
      <c r="C696" s="249"/>
      <c r="D696" s="249"/>
      <c r="K696" s="249"/>
      <c r="O696" s="249"/>
      <c r="P696" s="249"/>
      <c r="S696" s="249"/>
      <c r="T696" s="249"/>
      <c r="U696" s="249"/>
      <c r="V696" s="249"/>
      <c r="W696" s="249"/>
      <c r="X696" s="249"/>
      <c r="Y696" s="249"/>
      <c r="Z696" s="249"/>
    </row>
    <row r="697" spans="1:26">
      <c r="A697" s="249"/>
      <c r="B697" s="249"/>
      <c r="C697" s="249"/>
      <c r="D697" s="249"/>
      <c r="K697" s="249"/>
      <c r="O697" s="249"/>
      <c r="P697" s="249"/>
      <c r="S697" s="249"/>
      <c r="T697" s="249"/>
      <c r="U697" s="249"/>
      <c r="V697" s="249"/>
      <c r="W697" s="249"/>
      <c r="X697" s="249"/>
      <c r="Y697" s="249"/>
      <c r="Z697" s="249"/>
    </row>
    <row r="698" spans="1:26">
      <c r="A698" s="249"/>
      <c r="B698" s="249"/>
      <c r="C698" s="249"/>
      <c r="D698" s="249"/>
      <c r="K698" s="249"/>
      <c r="O698" s="249"/>
      <c r="P698" s="249"/>
      <c r="S698" s="249"/>
      <c r="T698" s="249"/>
      <c r="U698" s="249"/>
      <c r="V698" s="249"/>
      <c r="W698" s="249"/>
      <c r="X698" s="249"/>
      <c r="Y698" s="249"/>
      <c r="Z698" s="249"/>
    </row>
    <row r="699" spans="1:26">
      <c r="A699" s="249"/>
      <c r="B699" s="249"/>
      <c r="C699" s="249"/>
      <c r="D699" s="249"/>
      <c r="K699" s="249"/>
      <c r="O699" s="249"/>
      <c r="P699" s="249"/>
      <c r="S699" s="249"/>
      <c r="T699" s="249"/>
      <c r="U699" s="249"/>
      <c r="V699" s="249"/>
      <c r="W699" s="249"/>
      <c r="X699" s="249"/>
      <c r="Y699" s="249"/>
      <c r="Z699" s="249"/>
    </row>
    <row r="701" spans="1:26">
      <c r="A701" s="249"/>
      <c r="B701" s="249"/>
      <c r="C701" s="249"/>
      <c r="D701" s="249"/>
      <c r="K701" s="249"/>
      <c r="O701" s="249"/>
      <c r="P701" s="249"/>
      <c r="S701" s="249"/>
      <c r="T701" s="249"/>
      <c r="U701" s="249"/>
      <c r="V701" s="249"/>
      <c r="W701" s="249"/>
      <c r="X701" s="249"/>
      <c r="Y701" s="249"/>
      <c r="Z701" s="249"/>
    </row>
    <row r="702" spans="1:26">
      <c r="A702" s="249"/>
      <c r="B702" s="249"/>
      <c r="C702" s="249"/>
      <c r="D702" s="249"/>
      <c r="K702" s="249"/>
      <c r="O702" s="249"/>
      <c r="P702" s="249"/>
      <c r="S702" s="249"/>
      <c r="T702" s="249"/>
      <c r="U702" s="249"/>
      <c r="V702" s="249"/>
      <c r="W702" s="249"/>
      <c r="X702" s="249"/>
      <c r="Y702" s="249"/>
      <c r="Z702" s="249"/>
    </row>
    <row r="703" spans="1:26">
      <c r="A703" s="249"/>
      <c r="B703" s="249"/>
      <c r="C703" s="249"/>
      <c r="D703" s="249"/>
      <c r="K703" s="249"/>
      <c r="O703" s="249"/>
      <c r="P703" s="249"/>
      <c r="S703" s="249"/>
      <c r="T703" s="249"/>
      <c r="U703" s="249"/>
      <c r="V703" s="249"/>
      <c r="W703" s="249"/>
      <c r="X703" s="249"/>
      <c r="Y703" s="249"/>
      <c r="Z703" s="249"/>
    </row>
    <row r="704" spans="1:26">
      <c r="A704" s="249"/>
      <c r="B704" s="249"/>
      <c r="C704" s="249"/>
      <c r="D704" s="249"/>
      <c r="K704" s="249"/>
      <c r="O704" s="249"/>
      <c r="P704" s="249"/>
      <c r="S704" s="249"/>
      <c r="T704" s="249"/>
      <c r="U704" s="249"/>
      <c r="V704" s="249"/>
      <c r="W704" s="249"/>
      <c r="X704" s="249"/>
      <c r="Y704" s="249"/>
      <c r="Z704" s="249"/>
    </row>
  </sheetData>
  <mergeCells count="7">
    <mergeCell ref="Z2:Z3"/>
    <mergeCell ref="B1:M1"/>
    <mergeCell ref="A2:A3"/>
    <mergeCell ref="B2:B3"/>
    <mergeCell ref="C2:E2"/>
    <mergeCell ref="F2:L2"/>
    <mergeCell ref="M2:N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64"/>
  <sheetViews>
    <sheetView topLeftCell="A46" workbookViewId="0">
      <selection activeCell="B69" sqref="B69"/>
    </sheetView>
  </sheetViews>
  <sheetFormatPr defaultRowHeight="11.25"/>
  <cols>
    <col min="1" max="1" width="2.85546875" style="440" customWidth="1"/>
    <col min="2" max="2" width="64.28515625" style="463" customWidth="1"/>
    <col min="3" max="3" width="12.140625" style="464" customWidth="1"/>
    <col min="4" max="241" width="9.140625" style="440"/>
    <col min="242" max="242" width="2.85546875" style="440" customWidth="1"/>
    <col min="243" max="243" width="5" style="440" customWidth="1"/>
    <col min="244" max="244" width="0" style="440" hidden="1" customWidth="1"/>
    <col min="245" max="245" width="44.42578125" style="440" customWidth="1"/>
    <col min="246" max="246" width="0" style="440" hidden="1" customWidth="1"/>
    <col min="247" max="247" width="9.140625" style="440"/>
    <col min="248" max="251" width="0" style="440" hidden="1" customWidth="1"/>
    <col min="252" max="253" width="9.140625" style="440"/>
    <col min="254" max="257" width="0" style="440" hidden="1" customWidth="1"/>
    <col min="258" max="258" width="10" style="440" customWidth="1"/>
    <col min="259" max="259" width="12.140625" style="440" customWidth="1"/>
    <col min="260" max="497" width="9.140625" style="440"/>
    <col min="498" max="498" width="2.85546875" style="440" customWidth="1"/>
    <col min="499" max="499" width="5" style="440" customWidth="1"/>
    <col min="500" max="500" width="0" style="440" hidden="1" customWidth="1"/>
    <col min="501" max="501" width="44.42578125" style="440" customWidth="1"/>
    <col min="502" max="502" width="0" style="440" hidden="1" customWidth="1"/>
    <col min="503" max="503" width="9.140625" style="440"/>
    <col min="504" max="507" width="0" style="440" hidden="1" customWidth="1"/>
    <col min="508" max="509" width="9.140625" style="440"/>
    <col min="510" max="513" width="0" style="440" hidden="1" customWidth="1"/>
    <col min="514" max="514" width="10" style="440" customWidth="1"/>
    <col min="515" max="515" width="12.140625" style="440" customWidth="1"/>
    <col min="516" max="753" width="9.140625" style="440"/>
    <col min="754" max="754" width="2.85546875" style="440" customWidth="1"/>
    <col min="755" max="755" width="5" style="440" customWidth="1"/>
    <col min="756" max="756" width="0" style="440" hidden="1" customWidth="1"/>
    <col min="757" max="757" width="44.42578125" style="440" customWidth="1"/>
    <col min="758" max="758" width="0" style="440" hidden="1" customWidth="1"/>
    <col min="759" max="759" width="9.140625" style="440"/>
    <col min="760" max="763" width="0" style="440" hidden="1" customWidth="1"/>
    <col min="764" max="765" width="9.140625" style="440"/>
    <col min="766" max="769" width="0" style="440" hidden="1" customWidth="1"/>
    <col min="770" max="770" width="10" style="440" customWidth="1"/>
    <col min="771" max="771" width="12.140625" style="440" customWidth="1"/>
    <col min="772" max="1009" width="9.140625" style="440"/>
    <col min="1010" max="1010" width="2.85546875" style="440" customWidth="1"/>
    <col min="1011" max="1011" width="5" style="440" customWidth="1"/>
    <col min="1012" max="1012" width="0" style="440" hidden="1" customWidth="1"/>
    <col min="1013" max="1013" width="44.42578125" style="440" customWidth="1"/>
    <col min="1014" max="1014" width="0" style="440" hidden="1" customWidth="1"/>
    <col min="1015" max="1015" width="9.140625" style="440"/>
    <col min="1016" max="1019" width="0" style="440" hidden="1" customWidth="1"/>
    <col min="1020" max="1021" width="9.140625" style="440"/>
    <col min="1022" max="1025" width="0" style="440" hidden="1" customWidth="1"/>
    <col min="1026" max="1026" width="10" style="440" customWidth="1"/>
    <col min="1027" max="1027" width="12.140625" style="440" customWidth="1"/>
    <col min="1028" max="1265" width="9.140625" style="440"/>
    <col min="1266" max="1266" width="2.85546875" style="440" customWidth="1"/>
    <col min="1267" max="1267" width="5" style="440" customWidth="1"/>
    <col min="1268" max="1268" width="0" style="440" hidden="1" customWidth="1"/>
    <col min="1269" max="1269" width="44.42578125" style="440" customWidth="1"/>
    <col min="1270" max="1270" width="0" style="440" hidden="1" customWidth="1"/>
    <col min="1271" max="1271" width="9.140625" style="440"/>
    <col min="1272" max="1275" width="0" style="440" hidden="1" customWidth="1"/>
    <col min="1276" max="1277" width="9.140625" style="440"/>
    <col min="1278" max="1281" width="0" style="440" hidden="1" customWidth="1"/>
    <col min="1282" max="1282" width="10" style="440" customWidth="1"/>
    <col min="1283" max="1283" width="12.140625" style="440" customWidth="1"/>
    <col min="1284" max="1521" width="9.140625" style="440"/>
    <col min="1522" max="1522" width="2.85546875" style="440" customWidth="1"/>
    <col min="1523" max="1523" width="5" style="440" customWidth="1"/>
    <col min="1524" max="1524" width="0" style="440" hidden="1" customWidth="1"/>
    <col min="1525" max="1525" width="44.42578125" style="440" customWidth="1"/>
    <col min="1526" max="1526" width="0" style="440" hidden="1" customWidth="1"/>
    <col min="1527" max="1527" width="9.140625" style="440"/>
    <col min="1528" max="1531" width="0" style="440" hidden="1" customWidth="1"/>
    <col min="1532" max="1533" width="9.140625" style="440"/>
    <col min="1534" max="1537" width="0" style="440" hidden="1" customWidth="1"/>
    <col min="1538" max="1538" width="10" style="440" customWidth="1"/>
    <col min="1539" max="1539" width="12.140625" style="440" customWidth="1"/>
    <col min="1540" max="1777" width="9.140625" style="440"/>
    <col min="1778" max="1778" width="2.85546875" style="440" customWidth="1"/>
    <col min="1779" max="1779" width="5" style="440" customWidth="1"/>
    <col min="1780" max="1780" width="0" style="440" hidden="1" customWidth="1"/>
    <col min="1781" max="1781" width="44.42578125" style="440" customWidth="1"/>
    <col min="1782" max="1782" width="0" style="440" hidden="1" customWidth="1"/>
    <col min="1783" max="1783" width="9.140625" style="440"/>
    <col min="1784" max="1787" width="0" style="440" hidden="1" customWidth="1"/>
    <col min="1788" max="1789" width="9.140625" style="440"/>
    <col min="1790" max="1793" width="0" style="440" hidden="1" customWidth="1"/>
    <col min="1794" max="1794" width="10" style="440" customWidth="1"/>
    <col min="1795" max="1795" width="12.140625" style="440" customWidth="1"/>
    <col min="1796" max="2033" width="9.140625" style="440"/>
    <col min="2034" max="2034" width="2.85546875" style="440" customWidth="1"/>
    <col min="2035" max="2035" width="5" style="440" customWidth="1"/>
    <col min="2036" max="2036" width="0" style="440" hidden="1" customWidth="1"/>
    <col min="2037" max="2037" width="44.42578125" style="440" customWidth="1"/>
    <col min="2038" max="2038" width="0" style="440" hidden="1" customWidth="1"/>
    <col min="2039" max="2039" width="9.140625" style="440"/>
    <col min="2040" max="2043" width="0" style="440" hidden="1" customWidth="1"/>
    <col min="2044" max="2045" width="9.140625" style="440"/>
    <col min="2046" max="2049" width="0" style="440" hidden="1" customWidth="1"/>
    <col min="2050" max="2050" width="10" style="440" customWidth="1"/>
    <col min="2051" max="2051" width="12.140625" style="440" customWidth="1"/>
    <col min="2052" max="2289" width="9.140625" style="440"/>
    <col min="2290" max="2290" width="2.85546875" style="440" customWidth="1"/>
    <col min="2291" max="2291" width="5" style="440" customWidth="1"/>
    <col min="2292" max="2292" width="0" style="440" hidden="1" customWidth="1"/>
    <col min="2293" max="2293" width="44.42578125" style="440" customWidth="1"/>
    <col min="2294" max="2294" width="0" style="440" hidden="1" customWidth="1"/>
    <col min="2295" max="2295" width="9.140625" style="440"/>
    <col min="2296" max="2299" width="0" style="440" hidden="1" customWidth="1"/>
    <col min="2300" max="2301" width="9.140625" style="440"/>
    <col min="2302" max="2305" width="0" style="440" hidden="1" customWidth="1"/>
    <col min="2306" max="2306" width="10" style="440" customWidth="1"/>
    <col min="2307" max="2307" width="12.140625" style="440" customWidth="1"/>
    <col min="2308" max="2545" width="9.140625" style="440"/>
    <col min="2546" max="2546" width="2.85546875" style="440" customWidth="1"/>
    <col min="2547" max="2547" width="5" style="440" customWidth="1"/>
    <col min="2548" max="2548" width="0" style="440" hidden="1" customWidth="1"/>
    <col min="2549" max="2549" width="44.42578125" style="440" customWidth="1"/>
    <col min="2550" max="2550" width="0" style="440" hidden="1" customWidth="1"/>
    <col min="2551" max="2551" width="9.140625" style="440"/>
    <col min="2552" max="2555" width="0" style="440" hidden="1" customWidth="1"/>
    <col min="2556" max="2557" width="9.140625" style="440"/>
    <col min="2558" max="2561" width="0" style="440" hidden="1" customWidth="1"/>
    <col min="2562" max="2562" width="10" style="440" customWidth="1"/>
    <col min="2563" max="2563" width="12.140625" style="440" customWidth="1"/>
    <col min="2564" max="2801" width="9.140625" style="440"/>
    <col min="2802" max="2802" width="2.85546875" style="440" customWidth="1"/>
    <col min="2803" max="2803" width="5" style="440" customWidth="1"/>
    <col min="2804" max="2804" width="0" style="440" hidden="1" customWidth="1"/>
    <col min="2805" max="2805" width="44.42578125" style="440" customWidth="1"/>
    <col min="2806" max="2806" width="0" style="440" hidden="1" customWidth="1"/>
    <col min="2807" max="2807" width="9.140625" style="440"/>
    <col min="2808" max="2811" width="0" style="440" hidden="1" customWidth="1"/>
    <col min="2812" max="2813" width="9.140625" style="440"/>
    <col min="2814" max="2817" width="0" style="440" hidden="1" customWidth="1"/>
    <col min="2818" max="2818" width="10" style="440" customWidth="1"/>
    <col min="2819" max="2819" width="12.140625" style="440" customWidth="1"/>
    <col min="2820" max="3057" width="9.140625" style="440"/>
    <col min="3058" max="3058" width="2.85546875" style="440" customWidth="1"/>
    <col min="3059" max="3059" width="5" style="440" customWidth="1"/>
    <col min="3060" max="3060" width="0" style="440" hidden="1" customWidth="1"/>
    <col min="3061" max="3061" width="44.42578125" style="440" customWidth="1"/>
    <col min="3062" max="3062" width="0" style="440" hidden="1" customWidth="1"/>
    <col min="3063" max="3063" width="9.140625" style="440"/>
    <col min="3064" max="3067" width="0" style="440" hidden="1" customWidth="1"/>
    <col min="3068" max="3069" width="9.140625" style="440"/>
    <col min="3070" max="3073" width="0" style="440" hidden="1" customWidth="1"/>
    <col min="3074" max="3074" width="10" style="440" customWidth="1"/>
    <col min="3075" max="3075" width="12.140625" style="440" customWidth="1"/>
    <col min="3076" max="3313" width="9.140625" style="440"/>
    <col min="3314" max="3314" width="2.85546875" style="440" customWidth="1"/>
    <col min="3315" max="3315" width="5" style="440" customWidth="1"/>
    <col min="3316" max="3316" width="0" style="440" hidden="1" customWidth="1"/>
    <col min="3317" max="3317" width="44.42578125" style="440" customWidth="1"/>
    <col min="3318" max="3318" width="0" style="440" hidden="1" customWidth="1"/>
    <col min="3319" max="3319" width="9.140625" style="440"/>
    <col min="3320" max="3323" width="0" style="440" hidden="1" customWidth="1"/>
    <col min="3324" max="3325" width="9.140625" style="440"/>
    <col min="3326" max="3329" width="0" style="440" hidden="1" customWidth="1"/>
    <col min="3330" max="3330" width="10" style="440" customWidth="1"/>
    <col min="3331" max="3331" width="12.140625" style="440" customWidth="1"/>
    <col min="3332" max="3569" width="9.140625" style="440"/>
    <col min="3570" max="3570" width="2.85546875" style="440" customWidth="1"/>
    <col min="3571" max="3571" width="5" style="440" customWidth="1"/>
    <col min="3572" max="3572" width="0" style="440" hidden="1" customWidth="1"/>
    <col min="3573" max="3573" width="44.42578125" style="440" customWidth="1"/>
    <col min="3574" max="3574" width="0" style="440" hidden="1" customWidth="1"/>
    <col min="3575" max="3575" width="9.140625" style="440"/>
    <col min="3576" max="3579" width="0" style="440" hidden="1" customWidth="1"/>
    <col min="3580" max="3581" width="9.140625" style="440"/>
    <col min="3582" max="3585" width="0" style="440" hidden="1" customWidth="1"/>
    <col min="3586" max="3586" width="10" style="440" customWidth="1"/>
    <col min="3587" max="3587" width="12.140625" style="440" customWidth="1"/>
    <col min="3588" max="3825" width="9.140625" style="440"/>
    <col min="3826" max="3826" width="2.85546875" style="440" customWidth="1"/>
    <col min="3827" max="3827" width="5" style="440" customWidth="1"/>
    <col min="3828" max="3828" width="0" style="440" hidden="1" customWidth="1"/>
    <col min="3829" max="3829" width="44.42578125" style="440" customWidth="1"/>
    <col min="3830" max="3830" width="0" style="440" hidden="1" customWidth="1"/>
    <col min="3831" max="3831" width="9.140625" style="440"/>
    <col min="3832" max="3835" width="0" style="440" hidden="1" customWidth="1"/>
    <col min="3836" max="3837" width="9.140625" style="440"/>
    <col min="3838" max="3841" width="0" style="440" hidden="1" customWidth="1"/>
    <col min="3842" max="3842" width="10" style="440" customWidth="1"/>
    <col min="3843" max="3843" width="12.140625" style="440" customWidth="1"/>
    <col min="3844" max="4081" width="9.140625" style="440"/>
    <col min="4082" max="4082" width="2.85546875" style="440" customWidth="1"/>
    <col min="4083" max="4083" width="5" style="440" customWidth="1"/>
    <col min="4084" max="4084" width="0" style="440" hidden="1" customWidth="1"/>
    <col min="4085" max="4085" width="44.42578125" style="440" customWidth="1"/>
    <col min="4086" max="4086" width="0" style="440" hidden="1" customWidth="1"/>
    <col min="4087" max="4087" width="9.140625" style="440"/>
    <col min="4088" max="4091" width="0" style="440" hidden="1" customWidth="1"/>
    <col min="4092" max="4093" width="9.140625" style="440"/>
    <col min="4094" max="4097" width="0" style="440" hidden="1" customWidth="1"/>
    <col min="4098" max="4098" width="10" style="440" customWidth="1"/>
    <col min="4099" max="4099" width="12.140625" style="440" customWidth="1"/>
    <col min="4100" max="4337" width="9.140625" style="440"/>
    <col min="4338" max="4338" width="2.85546875" style="440" customWidth="1"/>
    <col min="4339" max="4339" width="5" style="440" customWidth="1"/>
    <col min="4340" max="4340" width="0" style="440" hidden="1" customWidth="1"/>
    <col min="4341" max="4341" width="44.42578125" style="440" customWidth="1"/>
    <col min="4342" max="4342" width="0" style="440" hidden="1" customWidth="1"/>
    <col min="4343" max="4343" width="9.140625" style="440"/>
    <col min="4344" max="4347" width="0" style="440" hidden="1" customWidth="1"/>
    <col min="4348" max="4349" width="9.140625" style="440"/>
    <col min="4350" max="4353" width="0" style="440" hidden="1" customWidth="1"/>
    <col min="4354" max="4354" width="10" style="440" customWidth="1"/>
    <col min="4355" max="4355" width="12.140625" style="440" customWidth="1"/>
    <col min="4356" max="4593" width="9.140625" style="440"/>
    <col min="4594" max="4594" width="2.85546875" style="440" customWidth="1"/>
    <col min="4595" max="4595" width="5" style="440" customWidth="1"/>
    <col min="4596" max="4596" width="0" style="440" hidden="1" customWidth="1"/>
    <col min="4597" max="4597" width="44.42578125" style="440" customWidth="1"/>
    <col min="4598" max="4598" width="0" style="440" hidden="1" customWidth="1"/>
    <col min="4599" max="4599" width="9.140625" style="440"/>
    <col min="4600" max="4603" width="0" style="440" hidden="1" customWidth="1"/>
    <col min="4604" max="4605" width="9.140625" style="440"/>
    <col min="4606" max="4609" width="0" style="440" hidden="1" customWidth="1"/>
    <col min="4610" max="4610" width="10" style="440" customWidth="1"/>
    <col min="4611" max="4611" width="12.140625" style="440" customWidth="1"/>
    <col min="4612" max="4849" width="9.140625" style="440"/>
    <col min="4850" max="4850" width="2.85546875" style="440" customWidth="1"/>
    <col min="4851" max="4851" width="5" style="440" customWidth="1"/>
    <col min="4852" max="4852" width="0" style="440" hidden="1" customWidth="1"/>
    <col min="4853" max="4853" width="44.42578125" style="440" customWidth="1"/>
    <col min="4854" max="4854" width="0" style="440" hidden="1" customWidth="1"/>
    <col min="4855" max="4855" width="9.140625" style="440"/>
    <col min="4856" max="4859" width="0" style="440" hidden="1" customWidth="1"/>
    <col min="4860" max="4861" width="9.140625" style="440"/>
    <col min="4862" max="4865" width="0" style="440" hidden="1" customWidth="1"/>
    <col min="4866" max="4866" width="10" style="440" customWidth="1"/>
    <col min="4867" max="4867" width="12.140625" style="440" customWidth="1"/>
    <col min="4868" max="5105" width="9.140625" style="440"/>
    <col min="5106" max="5106" width="2.85546875" style="440" customWidth="1"/>
    <col min="5107" max="5107" width="5" style="440" customWidth="1"/>
    <col min="5108" max="5108" width="0" style="440" hidden="1" customWidth="1"/>
    <col min="5109" max="5109" width="44.42578125" style="440" customWidth="1"/>
    <col min="5110" max="5110" width="0" style="440" hidden="1" customWidth="1"/>
    <col min="5111" max="5111" width="9.140625" style="440"/>
    <col min="5112" max="5115" width="0" style="440" hidden="1" customWidth="1"/>
    <col min="5116" max="5117" width="9.140625" style="440"/>
    <col min="5118" max="5121" width="0" style="440" hidden="1" customWidth="1"/>
    <col min="5122" max="5122" width="10" style="440" customWidth="1"/>
    <col min="5123" max="5123" width="12.140625" style="440" customWidth="1"/>
    <col min="5124" max="5361" width="9.140625" style="440"/>
    <col min="5362" max="5362" width="2.85546875" style="440" customWidth="1"/>
    <col min="5363" max="5363" width="5" style="440" customWidth="1"/>
    <col min="5364" max="5364" width="0" style="440" hidden="1" customWidth="1"/>
    <col min="5365" max="5365" width="44.42578125" style="440" customWidth="1"/>
    <col min="5366" max="5366" width="0" style="440" hidden="1" customWidth="1"/>
    <col min="5367" max="5367" width="9.140625" style="440"/>
    <col min="5368" max="5371" width="0" style="440" hidden="1" customWidth="1"/>
    <col min="5372" max="5373" width="9.140625" style="440"/>
    <col min="5374" max="5377" width="0" style="440" hidden="1" customWidth="1"/>
    <col min="5378" max="5378" width="10" style="440" customWidth="1"/>
    <col min="5379" max="5379" width="12.140625" style="440" customWidth="1"/>
    <col min="5380" max="5617" width="9.140625" style="440"/>
    <col min="5618" max="5618" width="2.85546875" style="440" customWidth="1"/>
    <col min="5619" max="5619" width="5" style="440" customWidth="1"/>
    <col min="5620" max="5620" width="0" style="440" hidden="1" customWidth="1"/>
    <col min="5621" max="5621" width="44.42578125" style="440" customWidth="1"/>
    <col min="5622" max="5622" width="0" style="440" hidden="1" customWidth="1"/>
    <col min="5623" max="5623" width="9.140625" style="440"/>
    <col min="5624" max="5627" width="0" style="440" hidden="1" customWidth="1"/>
    <col min="5628" max="5629" width="9.140625" style="440"/>
    <col min="5630" max="5633" width="0" style="440" hidden="1" customWidth="1"/>
    <col min="5634" max="5634" width="10" style="440" customWidth="1"/>
    <col min="5635" max="5635" width="12.140625" style="440" customWidth="1"/>
    <col min="5636" max="5873" width="9.140625" style="440"/>
    <col min="5874" max="5874" width="2.85546875" style="440" customWidth="1"/>
    <col min="5875" max="5875" width="5" style="440" customWidth="1"/>
    <col min="5876" max="5876" width="0" style="440" hidden="1" customWidth="1"/>
    <col min="5877" max="5877" width="44.42578125" style="440" customWidth="1"/>
    <col min="5878" max="5878" width="0" style="440" hidden="1" customWidth="1"/>
    <col min="5879" max="5879" width="9.140625" style="440"/>
    <col min="5880" max="5883" width="0" style="440" hidden="1" customWidth="1"/>
    <col min="5884" max="5885" width="9.140625" style="440"/>
    <col min="5886" max="5889" width="0" style="440" hidden="1" customWidth="1"/>
    <col min="5890" max="5890" width="10" style="440" customWidth="1"/>
    <col min="5891" max="5891" width="12.140625" style="440" customWidth="1"/>
    <col min="5892" max="6129" width="9.140625" style="440"/>
    <col min="6130" max="6130" width="2.85546875" style="440" customWidth="1"/>
    <col min="6131" max="6131" width="5" style="440" customWidth="1"/>
    <col min="6132" max="6132" width="0" style="440" hidden="1" customWidth="1"/>
    <col min="6133" max="6133" width="44.42578125" style="440" customWidth="1"/>
    <col min="6134" max="6134" width="0" style="440" hidden="1" customWidth="1"/>
    <col min="6135" max="6135" width="9.140625" style="440"/>
    <col min="6136" max="6139" width="0" style="440" hidden="1" customWidth="1"/>
    <col min="6140" max="6141" width="9.140625" style="440"/>
    <col min="6142" max="6145" width="0" style="440" hidden="1" customWidth="1"/>
    <col min="6146" max="6146" width="10" style="440" customWidth="1"/>
    <col min="6147" max="6147" width="12.140625" style="440" customWidth="1"/>
    <col min="6148" max="6385" width="9.140625" style="440"/>
    <col min="6386" max="6386" width="2.85546875" style="440" customWidth="1"/>
    <col min="6387" max="6387" width="5" style="440" customWidth="1"/>
    <col min="6388" max="6388" width="0" style="440" hidden="1" customWidth="1"/>
    <col min="6389" max="6389" width="44.42578125" style="440" customWidth="1"/>
    <col min="6390" max="6390" width="0" style="440" hidden="1" customWidth="1"/>
    <col min="6391" max="6391" width="9.140625" style="440"/>
    <col min="6392" max="6395" width="0" style="440" hidden="1" customWidth="1"/>
    <col min="6396" max="6397" width="9.140625" style="440"/>
    <col min="6398" max="6401" width="0" style="440" hidden="1" customWidth="1"/>
    <col min="6402" max="6402" width="10" style="440" customWidth="1"/>
    <col min="6403" max="6403" width="12.140625" style="440" customWidth="1"/>
    <col min="6404" max="6641" width="9.140625" style="440"/>
    <col min="6642" max="6642" width="2.85546875" style="440" customWidth="1"/>
    <col min="6643" max="6643" width="5" style="440" customWidth="1"/>
    <col min="6644" max="6644" width="0" style="440" hidden="1" customWidth="1"/>
    <col min="6645" max="6645" width="44.42578125" style="440" customWidth="1"/>
    <col min="6646" max="6646" width="0" style="440" hidden="1" customWidth="1"/>
    <col min="6647" max="6647" width="9.140625" style="440"/>
    <col min="6648" max="6651" width="0" style="440" hidden="1" customWidth="1"/>
    <col min="6652" max="6653" width="9.140625" style="440"/>
    <col min="6654" max="6657" width="0" style="440" hidden="1" customWidth="1"/>
    <col min="6658" max="6658" width="10" style="440" customWidth="1"/>
    <col min="6659" max="6659" width="12.140625" style="440" customWidth="1"/>
    <col min="6660" max="6897" width="9.140625" style="440"/>
    <col min="6898" max="6898" width="2.85546875" style="440" customWidth="1"/>
    <col min="6899" max="6899" width="5" style="440" customWidth="1"/>
    <col min="6900" max="6900" width="0" style="440" hidden="1" customWidth="1"/>
    <col min="6901" max="6901" width="44.42578125" style="440" customWidth="1"/>
    <col min="6902" max="6902" width="0" style="440" hidden="1" customWidth="1"/>
    <col min="6903" max="6903" width="9.140625" style="440"/>
    <col min="6904" max="6907" width="0" style="440" hidden="1" customWidth="1"/>
    <col min="6908" max="6909" width="9.140625" style="440"/>
    <col min="6910" max="6913" width="0" style="440" hidden="1" customWidth="1"/>
    <col min="6914" max="6914" width="10" style="440" customWidth="1"/>
    <col min="6915" max="6915" width="12.140625" style="440" customWidth="1"/>
    <col min="6916" max="7153" width="9.140625" style="440"/>
    <col min="7154" max="7154" width="2.85546875" style="440" customWidth="1"/>
    <col min="7155" max="7155" width="5" style="440" customWidth="1"/>
    <col min="7156" max="7156" width="0" style="440" hidden="1" customWidth="1"/>
    <col min="7157" max="7157" width="44.42578125" style="440" customWidth="1"/>
    <col min="7158" max="7158" width="0" style="440" hidden="1" customWidth="1"/>
    <col min="7159" max="7159" width="9.140625" style="440"/>
    <col min="7160" max="7163" width="0" style="440" hidden="1" customWidth="1"/>
    <col min="7164" max="7165" width="9.140625" style="440"/>
    <col min="7166" max="7169" width="0" style="440" hidden="1" customWidth="1"/>
    <col min="7170" max="7170" width="10" style="440" customWidth="1"/>
    <col min="7171" max="7171" width="12.140625" style="440" customWidth="1"/>
    <col min="7172" max="7409" width="9.140625" style="440"/>
    <col min="7410" max="7410" width="2.85546875" style="440" customWidth="1"/>
    <col min="7411" max="7411" width="5" style="440" customWidth="1"/>
    <col min="7412" max="7412" width="0" style="440" hidden="1" customWidth="1"/>
    <col min="7413" max="7413" width="44.42578125" style="440" customWidth="1"/>
    <col min="7414" max="7414" width="0" style="440" hidden="1" customWidth="1"/>
    <col min="7415" max="7415" width="9.140625" style="440"/>
    <col min="7416" max="7419" width="0" style="440" hidden="1" customWidth="1"/>
    <col min="7420" max="7421" width="9.140625" style="440"/>
    <col min="7422" max="7425" width="0" style="440" hidden="1" customWidth="1"/>
    <col min="7426" max="7426" width="10" style="440" customWidth="1"/>
    <col min="7427" max="7427" width="12.140625" style="440" customWidth="1"/>
    <col min="7428" max="7665" width="9.140625" style="440"/>
    <col min="7666" max="7666" width="2.85546875" style="440" customWidth="1"/>
    <col min="7667" max="7667" width="5" style="440" customWidth="1"/>
    <col min="7668" max="7668" width="0" style="440" hidden="1" customWidth="1"/>
    <col min="7669" max="7669" width="44.42578125" style="440" customWidth="1"/>
    <col min="7670" max="7670" width="0" style="440" hidden="1" customWidth="1"/>
    <col min="7671" max="7671" width="9.140625" style="440"/>
    <col min="7672" max="7675" width="0" style="440" hidden="1" customWidth="1"/>
    <col min="7676" max="7677" width="9.140625" style="440"/>
    <col min="7678" max="7681" width="0" style="440" hidden="1" customWidth="1"/>
    <col min="7682" max="7682" width="10" style="440" customWidth="1"/>
    <col min="7683" max="7683" width="12.140625" style="440" customWidth="1"/>
    <col min="7684" max="7921" width="9.140625" style="440"/>
    <col min="7922" max="7922" width="2.85546875" style="440" customWidth="1"/>
    <col min="7923" max="7923" width="5" style="440" customWidth="1"/>
    <col min="7924" max="7924" width="0" style="440" hidden="1" customWidth="1"/>
    <col min="7925" max="7925" width="44.42578125" style="440" customWidth="1"/>
    <col min="7926" max="7926" width="0" style="440" hidden="1" customWidth="1"/>
    <col min="7927" max="7927" width="9.140625" style="440"/>
    <col min="7928" max="7931" width="0" style="440" hidden="1" customWidth="1"/>
    <col min="7932" max="7933" width="9.140625" style="440"/>
    <col min="7934" max="7937" width="0" style="440" hidden="1" customWidth="1"/>
    <col min="7938" max="7938" width="10" style="440" customWidth="1"/>
    <col min="7939" max="7939" width="12.140625" style="440" customWidth="1"/>
    <col min="7940" max="8177" width="9.140625" style="440"/>
    <col min="8178" max="8178" width="2.85546875" style="440" customWidth="1"/>
    <col min="8179" max="8179" width="5" style="440" customWidth="1"/>
    <col min="8180" max="8180" width="0" style="440" hidden="1" customWidth="1"/>
    <col min="8181" max="8181" width="44.42578125" style="440" customWidth="1"/>
    <col min="8182" max="8182" width="0" style="440" hidden="1" customWidth="1"/>
    <col min="8183" max="8183" width="9.140625" style="440"/>
    <col min="8184" max="8187" width="0" style="440" hidden="1" customWidth="1"/>
    <col min="8188" max="8189" width="9.140625" style="440"/>
    <col min="8190" max="8193" width="0" style="440" hidden="1" customWidth="1"/>
    <col min="8194" max="8194" width="10" style="440" customWidth="1"/>
    <col min="8195" max="8195" width="12.140625" style="440" customWidth="1"/>
    <col min="8196" max="8433" width="9.140625" style="440"/>
    <col min="8434" max="8434" width="2.85546875" style="440" customWidth="1"/>
    <col min="8435" max="8435" width="5" style="440" customWidth="1"/>
    <col min="8436" max="8436" width="0" style="440" hidden="1" customWidth="1"/>
    <col min="8437" max="8437" width="44.42578125" style="440" customWidth="1"/>
    <col min="8438" max="8438" width="0" style="440" hidden="1" customWidth="1"/>
    <col min="8439" max="8439" width="9.140625" style="440"/>
    <col min="8440" max="8443" width="0" style="440" hidden="1" customWidth="1"/>
    <col min="8444" max="8445" width="9.140625" style="440"/>
    <col min="8446" max="8449" width="0" style="440" hidden="1" customWidth="1"/>
    <col min="8450" max="8450" width="10" style="440" customWidth="1"/>
    <col min="8451" max="8451" width="12.140625" style="440" customWidth="1"/>
    <col min="8452" max="8689" width="9.140625" style="440"/>
    <col min="8690" max="8690" width="2.85546875" style="440" customWidth="1"/>
    <col min="8691" max="8691" width="5" style="440" customWidth="1"/>
    <col min="8692" max="8692" width="0" style="440" hidden="1" customWidth="1"/>
    <col min="8693" max="8693" width="44.42578125" style="440" customWidth="1"/>
    <col min="8694" max="8694" width="0" style="440" hidden="1" customWidth="1"/>
    <col min="8695" max="8695" width="9.140625" style="440"/>
    <col min="8696" max="8699" width="0" style="440" hidden="1" customWidth="1"/>
    <col min="8700" max="8701" width="9.140625" style="440"/>
    <col min="8702" max="8705" width="0" style="440" hidden="1" customWidth="1"/>
    <col min="8706" max="8706" width="10" style="440" customWidth="1"/>
    <col min="8707" max="8707" width="12.140625" style="440" customWidth="1"/>
    <col min="8708" max="8945" width="9.140625" style="440"/>
    <col min="8946" max="8946" width="2.85546875" style="440" customWidth="1"/>
    <col min="8947" max="8947" width="5" style="440" customWidth="1"/>
    <col min="8948" max="8948" width="0" style="440" hidden="1" customWidth="1"/>
    <col min="8949" max="8949" width="44.42578125" style="440" customWidth="1"/>
    <col min="8950" max="8950" width="0" style="440" hidden="1" customWidth="1"/>
    <col min="8951" max="8951" width="9.140625" style="440"/>
    <col min="8952" max="8955" width="0" style="440" hidden="1" customWidth="1"/>
    <col min="8956" max="8957" width="9.140625" style="440"/>
    <col min="8958" max="8961" width="0" style="440" hidden="1" customWidth="1"/>
    <col min="8962" max="8962" width="10" style="440" customWidth="1"/>
    <col min="8963" max="8963" width="12.140625" style="440" customWidth="1"/>
    <col min="8964" max="9201" width="9.140625" style="440"/>
    <col min="9202" max="9202" width="2.85546875" style="440" customWidth="1"/>
    <col min="9203" max="9203" width="5" style="440" customWidth="1"/>
    <col min="9204" max="9204" width="0" style="440" hidden="1" customWidth="1"/>
    <col min="9205" max="9205" width="44.42578125" style="440" customWidth="1"/>
    <col min="9206" max="9206" width="0" style="440" hidden="1" customWidth="1"/>
    <col min="9207" max="9207" width="9.140625" style="440"/>
    <col min="9208" max="9211" width="0" style="440" hidden="1" customWidth="1"/>
    <col min="9212" max="9213" width="9.140625" style="440"/>
    <col min="9214" max="9217" width="0" style="440" hidden="1" customWidth="1"/>
    <col min="9218" max="9218" width="10" style="440" customWidth="1"/>
    <col min="9219" max="9219" width="12.140625" style="440" customWidth="1"/>
    <col min="9220" max="9457" width="9.140625" style="440"/>
    <col min="9458" max="9458" width="2.85546875" style="440" customWidth="1"/>
    <col min="9459" max="9459" width="5" style="440" customWidth="1"/>
    <col min="9460" max="9460" width="0" style="440" hidden="1" customWidth="1"/>
    <col min="9461" max="9461" width="44.42578125" style="440" customWidth="1"/>
    <col min="9462" max="9462" width="0" style="440" hidden="1" customWidth="1"/>
    <col min="9463" max="9463" width="9.140625" style="440"/>
    <col min="9464" max="9467" width="0" style="440" hidden="1" customWidth="1"/>
    <col min="9468" max="9469" width="9.140625" style="440"/>
    <col min="9470" max="9473" width="0" style="440" hidden="1" customWidth="1"/>
    <col min="9474" max="9474" width="10" style="440" customWidth="1"/>
    <col min="9475" max="9475" width="12.140625" style="440" customWidth="1"/>
    <col min="9476" max="9713" width="9.140625" style="440"/>
    <col min="9714" max="9714" width="2.85546875" style="440" customWidth="1"/>
    <col min="9715" max="9715" width="5" style="440" customWidth="1"/>
    <col min="9716" max="9716" width="0" style="440" hidden="1" customWidth="1"/>
    <col min="9717" max="9717" width="44.42578125" style="440" customWidth="1"/>
    <col min="9718" max="9718" width="0" style="440" hidden="1" customWidth="1"/>
    <col min="9719" max="9719" width="9.140625" style="440"/>
    <col min="9720" max="9723" width="0" style="440" hidden="1" customWidth="1"/>
    <col min="9724" max="9725" width="9.140625" style="440"/>
    <col min="9726" max="9729" width="0" style="440" hidden="1" customWidth="1"/>
    <col min="9730" max="9730" width="10" style="440" customWidth="1"/>
    <col min="9731" max="9731" width="12.140625" style="440" customWidth="1"/>
    <col min="9732" max="9969" width="9.140625" style="440"/>
    <col min="9970" max="9970" width="2.85546875" style="440" customWidth="1"/>
    <col min="9971" max="9971" width="5" style="440" customWidth="1"/>
    <col min="9972" max="9972" width="0" style="440" hidden="1" customWidth="1"/>
    <col min="9973" max="9973" width="44.42578125" style="440" customWidth="1"/>
    <col min="9974" max="9974" width="0" style="440" hidden="1" customWidth="1"/>
    <col min="9975" max="9975" width="9.140625" style="440"/>
    <col min="9976" max="9979" width="0" style="440" hidden="1" customWidth="1"/>
    <col min="9980" max="9981" width="9.140625" style="440"/>
    <col min="9982" max="9985" width="0" style="440" hidden="1" customWidth="1"/>
    <col min="9986" max="9986" width="10" style="440" customWidth="1"/>
    <col min="9987" max="9987" width="12.140625" style="440" customWidth="1"/>
    <col min="9988" max="10225" width="9.140625" style="440"/>
    <col min="10226" max="10226" width="2.85546875" style="440" customWidth="1"/>
    <col min="10227" max="10227" width="5" style="440" customWidth="1"/>
    <col min="10228" max="10228" width="0" style="440" hidden="1" customWidth="1"/>
    <col min="10229" max="10229" width="44.42578125" style="440" customWidth="1"/>
    <col min="10230" max="10230" width="0" style="440" hidden="1" customWidth="1"/>
    <col min="10231" max="10231" width="9.140625" style="440"/>
    <col min="10232" max="10235" width="0" style="440" hidden="1" customWidth="1"/>
    <col min="10236" max="10237" width="9.140625" style="440"/>
    <col min="10238" max="10241" width="0" style="440" hidden="1" customWidth="1"/>
    <col min="10242" max="10242" width="10" style="440" customWidth="1"/>
    <col min="10243" max="10243" width="12.140625" style="440" customWidth="1"/>
    <col min="10244" max="10481" width="9.140625" style="440"/>
    <col min="10482" max="10482" width="2.85546875" style="440" customWidth="1"/>
    <col min="10483" max="10483" width="5" style="440" customWidth="1"/>
    <col min="10484" max="10484" width="0" style="440" hidden="1" customWidth="1"/>
    <col min="10485" max="10485" width="44.42578125" style="440" customWidth="1"/>
    <col min="10486" max="10486" width="0" style="440" hidden="1" customWidth="1"/>
    <col min="10487" max="10487" width="9.140625" style="440"/>
    <col min="10488" max="10491" width="0" style="440" hidden="1" customWidth="1"/>
    <col min="10492" max="10493" width="9.140625" style="440"/>
    <col min="10494" max="10497" width="0" style="440" hidden="1" customWidth="1"/>
    <col min="10498" max="10498" width="10" style="440" customWidth="1"/>
    <col min="10499" max="10499" width="12.140625" style="440" customWidth="1"/>
    <col min="10500" max="10737" width="9.140625" style="440"/>
    <col min="10738" max="10738" width="2.85546875" style="440" customWidth="1"/>
    <col min="10739" max="10739" width="5" style="440" customWidth="1"/>
    <col min="10740" max="10740" width="0" style="440" hidden="1" customWidth="1"/>
    <col min="10741" max="10741" width="44.42578125" style="440" customWidth="1"/>
    <col min="10742" max="10742" width="0" style="440" hidden="1" customWidth="1"/>
    <col min="10743" max="10743" width="9.140625" style="440"/>
    <col min="10744" max="10747" width="0" style="440" hidden="1" customWidth="1"/>
    <col min="10748" max="10749" width="9.140625" style="440"/>
    <col min="10750" max="10753" width="0" style="440" hidden="1" customWidth="1"/>
    <col min="10754" max="10754" width="10" style="440" customWidth="1"/>
    <col min="10755" max="10755" width="12.140625" style="440" customWidth="1"/>
    <col min="10756" max="10993" width="9.140625" style="440"/>
    <col min="10994" max="10994" width="2.85546875" style="440" customWidth="1"/>
    <col min="10995" max="10995" width="5" style="440" customWidth="1"/>
    <col min="10996" max="10996" width="0" style="440" hidden="1" customWidth="1"/>
    <col min="10997" max="10997" width="44.42578125" style="440" customWidth="1"/>
    <col min="10998" max="10998" width="0" style="440" hidden="1" customWidth="1"/>
    <col min="10999" max="10999" width="9.140625" style="440"/>
    <col min="11000" max="11003" width="0" style="440" hidden="1" customWidth="1"/>
    <col min="11004" max="11005" width="9.140625" style="440"/>
    <col min="11006" max="11009" width="0" style="440" hidden="1" customWidth="1"/>
    <col min="11010" max="11010" width="10" style="440" customWidth="1"/>
    <col min="11011" max="11011" width="12.140625" style="440" customWidth="1"/>
    <col min="11012" max="11249" width="9.140625" style="440"/>
    <col min="11250" max="11250" width="2.85546875" style="440" customWidth="1"/>
    <col min="11251" max="11251" width="5" style="440" customWidth="1"/>
    <col min="11252" max="11252" width="0" style="440" hidden="1" customWidth="1"/>
    <col min="11253" max="11253" width="44.42578125" style="440" customWidth="1"/>
    <col min="11254" max="11254" width="0" style="440" hidden="1" customWidth="1"/>
    <col min="11255" max="11255" width="9.140625" style="440"/>
    <col min="11256" max="11259" width="0" style="440" hidden="1" customWidth="1"/>
    <col min="11260" max="11261" width="9.140625" style="440"/>
    <col min="11262" max="11265" width="0" style="440" hidden="1" customWidth="1"/>
    <col min="11266" max="11266" width="10" style="440" customWidth="1"/>
    <col min="11267" max="11267" width="12.140625" style="440" customWidth="1"/>
    <col min="11268" max="11505" width="9.140625" style="440"/>
    <col min="11506" max="11506" width="2.85546875" style="440" customWidth="1"/>
    <col min="11507" max="11507" width="5" style="440" customWidth="1"/>
    <col min="11508" max="11508" width="0" style="440" hidden="1" customWidth="1"/>
    <col min="11509" max="11509" width="44.42578125" style="440" customWidth="1"/>
    <col min="11510" max="11510" width="0" style="440" hidden="1" customWidth="1"/>
    <col min="11511" max="11511" width="9.140625" style="440"/>
    <col min="11512" max="11515" width="0" style="440" hidden="1" customWidth="1"/>
    <col min="11516" max="11517" width="9.140625" style="440"/>
    <col min="11518" max="11521" width="0" style="440" hidden="1" customWidth="1"/>
    <col min="11522" max="11522" width="10" style="440" customWidth="1"/>
    <col min="11523" max="11523" width="12.140625" style="440" customWidth="1"/>
    <col min="11524" max="11761" width="9.140625" style="440"/>
    <col min="11762" max="11762" width="2.85546875" style="440" customWidth="1"/>
    <col min="11763" max="11763" width="5" style="440" customWidth="1"/>
    <col min="11764" max="11764" width="0" style="440" hidden="1" customWidth="1"/>
    <col min="11765" max="11765" width="44.42578125" style="440" customWidth="1"/>
    <col min="11766" max="11766" width="0" style="440" hidden="1" customWidth="1"/>
    <col min="11767" max="11767" width="9.140625" style="440"/>
    <col min="11768" max="11771" width="0" style="440" hidden="1" customWidth="1"/>
    <col min="11772" max="11773" width="9.140625" style="440"/>
    <col min="11774" max="11777" width="0" style="440" hidden="1" customWidth="1"/>
    <col min="11778" max="11778" width="10" style="440" customWidth="1"/>
    <col min="11779" max="11779" width="12.140625" style="440" customWidth="1"/>
    <col min="11780" max="12017" width="9.140625" style="440"/>
    <col min="12018" max="12018" width="2.85546875" style="440" customWidth="1"/>
    <col min="12019" max="12019" width="5" style="440" customWidth="1"/>
    <col min="12020" max="12020" width="0" style="440" hidden="1" customWidth="1"/>
    <col min="12021" max="12021" width="44.42578125" style="440" customWidth="1"/>
    <col min="12022" max="12022" width="0" style="440" hidden="1" customWidth="1"/>
    <col min="12023" max="12023" width="9.140625" style="440"/>
    <col min="12024" max="12027" width="0" style="440" hidden="1" customWidth="1"/>
    <col min="12028" max="12029" width="9.140625" style="440"/>
    <col min="12030" max="12033" width="0" style="440" hidden="1" customWidth="1"/>
    <col min="12034" max="12034" width="10" style="440" customWidth="1"/>
    <col min="12035" max="12035" width="12.140625" style="440" customWidth="1"/>
    <col min="12036" max="12273" width="9.140625" style="440"/>
    <col min="12274" max="12274" width="2.85546875" style="440" customWidth="1"/>
    <col min="12275" max="12275" width="5" style="440" customWidth="1"/>
    <col min="12276" max="12276" width="0" style="440" hidden="1" customWidth="1"/>
    <col min="12277" max="12277" width="44.42578125" style="440" customWidth="1"/>
    <col min="12278" max="12278" width="0" style="440" hidden="1" customWidth="1"/>
    <col min="12279" max="12279" width="9.140625" style="440"/>
    <col min="12280" max="12283" width="0" style="440" hidden="1" customWidth="1"/>
    <col min="12284" max="12285" width="9.140625" style="440"/>
    <col min="12286" max="12289" width="0" style="440" hidden="1" customWidth="1"/>
    <col min="12290" max="12290" width="10" style="440" customWidth="1"/>
    <col min="12291" max="12291" width="12.140625" style="440" customWidth="1"/>
    <col min="12292" max="12529" width="9.140625" style="440"/>
    <col min="12530" max="12530" width="2.85546875" style="440" customWidth="1"/>
    <col min="12531" max="12531" width="5" style="440" customWidth="1"/>
    <col min="12532" max="12532" width="0" style="440" hidden="1" customWidth="1"/>
    <col min="12533" max="12533" width="44.42578125" style="440" customWidth="1"/>
    <col min="12534" max="12534" width="0" style="440" hidden="1" customWidth="1"/>
    <col min="12535" max="12535" width="9.140625" style="440"/>
    <col min="12536" max="12539" width="0" style="440" hidden="1" customWidth="1"/>
    <col min="12540" max="12541" width="9.140625" style="440"/>
    <col min="12542" max="12545" width="0" style="440" hidden="1" customWidth="1"/>
    <col min="12546" max="12546" width="10" style="440" customWidth="1"/>
    <col min="12547" max="12547" width="12.140625" style="440" customWidth="1"/>
    <col min="12548" max="12785" width="9.140625" style="440"/>
    <col min="12786" max="12786" width="2.85546875" style="440" customWidth="1"/>
    <col min="12787" max="12787" width="5" style="440" customWidth="1"/>
    <col min="12788" max="12788" width="0" style="440" hidden="1" customWidth="1"/>
    <col min="12789" max="12789" width="44.42578125" style="440" customWidth="1"/>
    <col min="12790" max="12790" width="0" style="440" hidden="1" customWidth="1"/>
    <col min="12791" max="12791" width="9.140625" style="440"/>
    <col min="12792" max="12795" width="0" style="440" hidden="1" customWidth="1"/>
    <col min="12796" max="12797" width="9.140625" style="440"/>
    <col min="12798" max="12801" width="0" style="440" hidden="1" customWidth="1"/>
    <col min="12802" max="12802" width="10" style="440" customWidth="1"/>
    <col min="12803" max="12803" width="12.140625" style="440" customWidth="1"/>
    <col min="12804" max="13041" width="9.140625" style="440"/>
    <col min="13042" max="13042" width="2.85546875" style="440" customWidth="1"/>
    <col min="13043" max="13043" width="5" style="440" customWidth="1"/>
    <col min="13044" max="13044" width="0" style="440" hidden="1" customWidth="1"/>
    <col min="13045" max="13045" width="44.42578125" style="440" customWidth="1"/>
    <col min="13046" max="13046" width="0" style="440" hidden="1" customWidth="1"/>
    <col min="13047" max="13047" width="9.140625" style="440"/>
    <col min="13048" max="13051" width="0" style="440" hidden="1" customWidth="1"/>
    <col min="13052" max="13053" width="9.140625" style="440"/>
    <col min="13054" max="13057" width="0" style="440" hidden="1" customWidth="1"/>
    <col min="13058" max="13058" width="10" style="440" customWidth="1"/>
    <col min="13059" max="13059" width="12.140625" style="440" customWidth="1"/>
    <col min="13060" max="13297" width="9.140625" style="440"/>
    <col min="13298" max="13298" width="2.85546875" style="440" customWidth="1"/>
    <col min="13299" max="13299" width="5" style="440" customWidth="1"/>
    <col min="13300" max="13300" width="0" style="440" hidden="1" customWidth="1"/>
    <col min="13301" max="13301" width="44.42578125" style="440" customWidth="1"/>
    <col min="13302" max="13302" width="0" style="440" hidden="1" customWidth="1"/>
    <col min="13303" max="13303" width="9.140625" style="440"/>
    <col min="13304" max="13307" width="0" style="440" hidden="1" customWidth="1"/>
    <col min="13308" max="13309" width="9.140625" style="440"/>
    <col min="13310" max="13313" width="0" style="440" hidden="1" customWidth="1"/>
    <col min="13314" max="13314" width="10" style="440" customWidth="1"/>
    <col min="13315" max="13315" width="12.140625" style="440" customWidth="1"/>
    <col min="13316" max="13553" width="9.140625" style="440"/>
    <col min="13554" max="13554" width="2.85546875" style="440" customWidth="1"/>
    <col min="13555" max="13555" width="5" style="440" customWidth="1"/>
    <col min="13556" max="13556" width="0" style="440" hidden="1" customWidth="1"/>
    <col min="13557" max="13557" width="44.42578125" style="440" customWidth="1"/>
    <col min="13558" max="13558" width="0" style="440" hidden="1" customWidth="1"/>
    <col min="13559" max="13559" width="9.140625" style="440"/>
    <col min="13560" max="13563" width="0" style="440" hidden="1" customWidth="1"/>
    <col min="13564" max="13565" width="9.140625" style="440"/>
    <col min="13566" max="13569" width="0" style="440" hidden="1" customWidth="1"/>
    <col min="13570" max="13570" width="10" style="440" customWidth="1"/>
    <col min="13571" max="13571" width="12.140625" style="440" customWidth="1"/>
    <col min="13572" max="13809" width="9.140625" style="440"/>
    <col min="13810" max="13810" width="2.85546875" style="440" customWidth="1"/>
    <col min="13811" max="13811" width="5" style="440" customWidth="1"/>
    <col min="13812" max="13812" width="0" style="440" hidden="1" customWidth="1"/>
    <col min="13813" max="13813" width="44.42578125" style="440" customWidth="1"/>
    <col min="13814" max="13814" width="0" style="440" hidden="1" customWidth="1"/>
    <col min="13815" max="13815" width="9.140625" style="440"/>
    <col min="13816" max="13819" width="0" style="440" hidden="1" customWidth="1"/>
    <col min="13820" max="13821" width="9.140625" style="440"/>
    <col min="13822" max="13825" width="0" style="440" hidden="1" customWidth="1"/>
    <col min="13826" max="13826" width="10" style="440" customWidth="1"/>
    <col min="13827" max="13827" width="12.140625" style="440" customWidth="1"/>
    <col min="13828" max="14065" width="9.140625" style="440"/>
    <col min="14066" max="14066" width="2.85546875" style="440" customWidth="1"/>
    <col min="14067" max="14067" width="5" style="440" customWidth="1"/>
    <col min="14068" max="14068" width="0" style="440" hidden="1" customWidth="1"/>
    <col min="14069" max="14069" width="44.42578125" style="440" customWidth="1"/>
    <col min="14070" max="14070" width="0" style="440" hidden="1" customWidth="1"/>
    <col min="14071" max="14071" width="9.140625" style="440"/>
    <col min="14072" max="14075" width="0" style="440" hidden="1" customWidth="1"/>
    <col min="14076" max="14077" width="9.140625" style="440"/>
    <col min="14078" max="14081" width="0" style="440" hidden="1" customWidth="1"/>
    <col min="14082" max="14082" width="10" style="440" customWidth="1"/>
    <col min="14083" max="14083" width="12.140625" style="440" customWidth="1"/>
    <col min="14084" max="14321" width="9.140625" style="440"/>
    <col min="14322" max="14322" width="2.85546875" style="440" customWidth="1"/>
    <col min="14323" max="14323" width="5" style="440" customWidth="1"/>
    <col min="14324" max="14324" width="0" style="440" hidden="1" customWidth="1"/>
    <col min="14325" max="14325" width="44.42578125" style="440" customWidth="1"/>
    <col min="14326" max="14326" width="0" style="440" hidden="1" customWidth="1"/>
    <col min="14327" max="14327" width="9.140625" style="440"/>
    <col min="14328" max="14331" width="0" style="440" hidden="1" customWidth="1"/>
    <col min="14332" max="14333" width="9.140625" style="440"/>
    <col min="14334" max="14337" width="0" style="440" hidden="1" customWidth="1"/>
    <col min="14338" max="14338" width="10" style="440" customWidth="1"/>
    <col min="14339" max="14339" width="12.140625" style="440" customWidth="1"/>
    <col min="14340" max="14577" width="9.140625" style="440"/>
    <col min="14578" max="14578" width="2.85546875" style="440" customWidth="1"/>
    <col min="14579" max="14579" width="5" style="440" customWidth="1"/>
    <col min="14580" max="14580" width="0" style="440" hidden="1" customWidth="1"/>
    <col min="14581" max="14581" width="44.42578125" style="440" customWidth="1"/>
    <col min="14582" max="14582" width="0" style="440" hidden="1" customWidth="1"/>
    <col min="14583" max="14583" width="9.140625" style="440"/>
    <col min="14584" max="14587" width="0" style="440" hidden="1" customWidth="1"/>
    <col min="14588" max="14589" width="9.140625" style="440"/>
    <col min="14590" max="14593" width="0" style="440" hidden="1" customWidth="1"/>
    <col min="14594" max="14594" width="10" style="440" customWidth="1"/>
    <col min="14595" max="14595" width="12.140625" style="440" customWidth="1"/>
    <col min="14596" max="14833" width="9.140625" style="440"/>
    <col min="14834" max="14834" width="2.85546875" style="440" customWidth="1"/>
    <col min="14835" max="14835" width="5" style="440" customWidth="1"/>
    <col min="14836" max="14836" width="0" style="440" hidden="1" customWidth="1"/>
    <col min="14837" max="14837" width="44.42578125" style="440" customWidth="1"/>
    <col min="14838" max="14838" width="0" style="440" hidden="1" customWidth="1"/>
    <col min="14839" max="14839" width="9.140625" style="440"/>
    <col min="14840" max="14843" width="0" style="440" hidden="1" customWidth="1"/>
    <col min="14844" max="14845" width="9.140625" style="440"/>
    <col min="14846" max="14849" width="0" style="440" hidden="1" customWidth="1"/>
    <col min="14850" max="14850" width="10" style="440" customWidth="1"/>
    <col min="14851" max="14851" width="12.140625" style="440" customWidth="1"/>
    <col min="14852" max="15089" width="9.140625" style="440"/>
    <col min="15090" max="15090" width="2.85546875" style="440" customWidth="1"/>
    <col min="15091" max="15091" width="5" style="440" customWidth="1"/>
    <col min="15092" max="15092" width="0" style="440" hidden="1" customWidth="1"/>
    <col min="15093" max="15093" width="44.42578125" style="440" customWidth="1"/>
    <col min="15094" max="15094" width="0" style="440" hidden="1" customWidth="1"/>
    <col min="15095" max="15095" width="9.140625" style="440"/>
    <col min="15096" max="15099" width="0" style="440" hidden="1" customWidth="1"/>
    <col min="15100" max="15101" width="9.140625" style="440"/>
    <col min="15102" max="15105" width="0" style="440" hidden="1" customWidth="1"/>
    <col min="15106" max="15106" width="10" style="440" customWidth="1"/>
    <col min="15107" max="15107" width="12.140625" style="440" customWidth="1"/>
    <col min="15108" max="15345" width="9.140625" style="440"/>
    <col min="15346" max="15346" width="2.85546875" style="440" customWidth="1"/>
    <col min="15347" max="15347" width="5" style="440" customWidth="1"/>
    <col min="15348" max="15348" width="0" style="440" hidden="1" customWidth="1"/>
    <col min="15349" max="15349" width="44.42578125" style="440" customWidth="1"/>
    <col min="15350" max="15350" width="0" style="440" hidden="1" customWidth="1"/>
    <col min="15351" max="15351" width="9.140625" style="440"/>
    <col min="15352" max="15355" width="0" style="440" hidden="1" customWidth="1"/>
    <col min="15356" max="15357" width="9.140625" style="440"/>
    <col min="15358" max="15361" width="0" style="440" hidden="1" customWidth="1"/>
    <col min="15362" max="15362" width="10" style="440" customWidth="1"/>
    <col min="15363" max="15363" width="12.140625" style="440" customWidth="1"/>
    <col min="15364" max="15601" width="9.140625" style="440"/>
    <col min="15602" max="15602" width="2.85546875" style="440" customWidth="1"/>
    <col min="15603" max="15603" width="5" style="440" customWidth="1"/>
    <col min="15604" max="15604" width="0" style="440" hidden="1" customWidth="1"/>
    <col min="15605" max="15605" width="44.42578125" style="440" customWidth="1"/>
    <col min="15606" max="15606" width="0" style="440" hidden="1" customWidth="1"/>
    <col min="15607" max="15607" width="9.140625" style="440"/>
    <col min="15608" max="15611" width="0" style="440" hidden="1" customWidth="1"/>
    <col min="15612" max="15613" width="9.140625" style="440"/>
    <col min="15614" max="15617" width="0" style="440" hidden="1" customWidth="1"/>
    <col min="15618" max="15618" width="10" style="440" customWidth="1"/>
    <col min="15619" max="15619" width="12.140625" style="440" customWidth="1"/>
    <col min="15620" max="15857" width="9.140625" style="440"/>
    <col min="15858" max="15858" width="2.85546875" style="440" customWidth="1"/>
    <col min="15859" max="15859" width="5" style="440" customWidth="1"/>
    <col min="15860" max="15860" width="0" style="440" hidden="1" customWidth="1"/>
    <col min="15861" max="15861" width="44.42578125" style="440" customWidth="1"/>
    <col min="15862" max="15862" width="0" style="440" hidden="1" customWidth="1"/>
    <col min="15863" max="15863" width="9.140625" style="440"/>
    <col min="15864" max="15867" width="0" style="440" hidden="1" customWidth="1"/>
    <col min="15868" max="15869" width="9.140625" style="440"/>
    <col min="15870" max="15873" width="0" style="440" hidden="1" customWidth="1"/>
    <col min="15874" max="15874" width="10" style="440" customWidth="1"/>
    <col min="15875" max="15875" width="12.140625" style="440" customWidth="1"/>
    <col min="15876" max="16113" width="9.140625" style="440"/>
    <col min="16114" max="16114" width="2.85546875" style="440" customWidth="1"/>
    <col min="16115" max="16115" width="5" style="440" customWidth="1"/>
    <col min="16116" max="16116" width="0" style="440" hidden="1" customWidth="1"/>
    <col min="16117" max="16117" width="44.42578125" style="440" customWidth="1"/>
    <col min="16118" max="16118" width="0" style="440" hidden="1" customWidth="1"/>
    <col min="16119" max="16119" width="9.140625" style="440"/>
    <col min="16120" max="16123" width="0" style="440" hidden="1" customWidth="1"/>
    <col min="16124" max="16125" width="9.140625" style="440"/>
    <col min="16126" max="16129" width="0" style="440" hidden="1" customWidth="1"/>
    <col min="16130" max="16130" width="10" style="440" customWidth="1"/>
    <col min="16131" max="16131" width="12.140625" style="440" customWidth="1"/>
    <col min="16132" max="16384" width="9.140625" style="440"/>
  </cols>
  <sheetData>
    <row r="1" spans="1:4" ht="13.5" customHeight="1">
      <c r="A1" s="626" t="s">
        <v>694</v>
      </c>
      <c r="B1" s="626"/>
      <c r="C1" s="626"/>
    </row>
    <row r="2" spans="1:4" ht="18" customHeight="1">
      <c r="A2" s="627" t="s">
        <v>695</v>
      </c>
      <c r="B2" s="629" t="s">
        <v>656</v>
      </c>
      <c r="C2" s="514" t="s">
        <v>609</v>
      </c>
      <c r="D2" s="630"/>
    </row>
    <row r="3" spans="1:4" ht="61.5" customHeight="1">
      <c r="A3" s="628"/>
      <c r="B3" s="629"/>
      <c r="C3" s="514"/>
      <c r="D3" s="630"/>
    </row>
    <row r="4" spans="1:4" s="459" customFormat="1" ht="15" customHeight="1">
      <c r="A4" s="456">
        <v>1</v>
      </c>
      <c r="B4" s="457">
        <v>3</v>
      </c>
      <c r="C4" s="458">
        <v>9</v>
      </c>
    </row>
    <row r="5" spans="1:4" s="425" customFormat="1" ht="12.75">
      <c r="A5" s="460">
        <v>1</v>
      </c>
      <c r="B5" s="461" t="s">
        <v>266</v>
      </c>
      <c r="C5" s="462">
        <v>4299</v>
      </c>
    </row>
    <row r="6" spans="1:4" s="425" customFormat="1" ht="12.75">
      <c r="A6" s="460">
        <v>2</v>
      </c>
      <c r="B6" s="461" t="s">
        <v>452</v>
      </c>
      <c r="C6" s="462">
        <v>8288</v>
      </c>
    </row>
    <row r="7" spans="1:4" s="425" customFormat="1" ht="12.75">
      <c r="A7" s="460">
        <v>3</v>
      </c>
      <c r="B7" s="461" t="s">
        <v>109</v>
      </c>
      <c r="C7" s="462">
        <v>8214</v>
      </c>
    </row>
    <row r="8" spans="1:4" s="425" customFormat="1" ht="12.75">
      <c r="A8" s="460">
        <v>4</v>
      </c>
      <c r="B8" s="461" t="s">
        <v>94</v>
      </c>
      <c r="C8" s="462">
        <v>3217</v>
      </c>
    </row>
    <row r="9" spans="1:4" s="425" customFormat="1" ht="12.75">
      <c r="A9" s="460">
        <v>5</v>
      </c>
      <c r="B9" s="461" t="s">
        <v>352</v>
      </c>
      <c r="C9" s="462">
        <v>4298</v>
      </c>
    </row>
    <row r="10" spans="1:4" s="425" customFormat="1" ht="12.75">
      <c r="A10" s="460">
        <v>6</v>
      </c>
      <c r="B10" s="461" t="s">
        <v>90</v>
      </c>
      <c r="C10" s="462">
        <v>4652</v>
      </c>
    </row>
    <row r="11" spans="1:4" s="425" customFormat="1" ht="12.75">
      <c r="A11" s="460">
        <v>7</v>
      </c>
      <c r="B11" s="461" t="s">
        <v>171</v>
      </c>
      <c r="C11" s="462">
        <v>5476</v>
      </c>
    </row>
    <row r="12" spans="1:4" s="425" customFormat="1" ht="12.75">
      <c r="A12" s="460">
        <v>8</v>
      </c>
      <c r="B12" s="461" t="s">
        <v>453</v>
      </c>
      <c r="C12" s="462">
        <v>8592</v>
      </c>
    </row>
    <row r="13" spans="1:4" s="425" customFormat="1" ht="12.75">
      <c r="A13" s="460">
        <v>9</v>
      </c>
      <c r="B13" s="461" t="s">
        <v>657</v>
      </c>
      <c r="C13" s="462">
        <v>3902</v>
      </c>
    </row>
    <row r="14" spans="1:4" s="425" customFormat="1" ht="12.75">
      <c r="A14" s="460">
        <v>10</v>
      </c>
      <c r="B14" s="461" t="s">
        <v>658</v>
      </c>
      <c r="C14" s="462">
        <v>26088</v>
      </c>
    </row>
    <row r="15" spans="1:4" s="425" customFormat="1" ht="12.75">
      <c r="A15" s="460">
        <v>11</v>
      </c>
      <c r="B15" s="461" t="s">
        <v>43</v>
      </c>
      <c r="C15" s="462">
        <v>228</v>
      </c>
    </row>
    <row r="16" spans="1:4" s="425" customFormat="1" ht="12.75">
      <c r="A16" s="460">
        <v>12</v>
      </c>
      <c r="B16" s="461" t="s">
        <v>660</v>
      </c>
      <c r="C16" s="462">
        <v>1769</v>
      </c>
    </row>
    <row r="17" spans="1:3" s="425" customFormat="1" ht="12.75">
      <c r="A17" s="460">
        <v>13</v>
      </c>
      <c r="B17" s="461" t="s">
        <v>36</v>
      </c>
      <c r="C17" s="462">
        <v>1213</v>
      </c>
    </row>
    <row r="18" spans="1:3" s="425" customFormat="1" ht="12.75">
      <c r="A18" s="460">
        <v>14</v>
      </c>
      <c r="B18" s="461" t="s">
        <v>661</v>
      </c>
      <c r="C18" s="462">
        <v>7410</v>
      </c>
    </row>
    <row r="19" spans="1:3" s="425" customFormat="1" ht="12.75">
      <c r="A19" s="460">
        <v>15</v>
      </c>
      <c r="B19" s="461" t="s">
        <v>454</v>
      </c>
      <c r="C19" s="462">
        <v>4853</v>
      </c>
    </row>
    <row r="20" spans="1:3" s="425" customFormat="1" ht="12.75">
      <c r="A20" s="460">
        <v>16</v>
      </c>
      <c r="B20" s="461" t="s">
        <v>91</v>
      </c>
      <c r="C20" s="462">
        <v>4184</v>
      </c>
    </row>
    <row r="21" spans="1:3" s="425" customFormat="1" ht="12.75">
      <c r="A21" s="460">
        <v>17</v>
      </c>
      <c r="B21" s="461" t="s">
        <v>455</v>
      </c>
      <c r="C21" s="462">
        <v>2609</v>
      </c>
    </row>
    <row r="22" spans="1:3" s="425" customFormat="1" ht="12.75">
      <c r="A22" s="460">
        <v>18</v>
      </c>
      <c r="B22" s="461" t="s">
        <v>663</v>
      </c>
      <c r="C22" s="462">
        <v>24906</v>
      </c>
    </row>
    <row r="23" spans="1:3" s="425" customFormat="1" ht="12.75">
      <c r="A23" s="460">
        <v>19</v>
      </c>
      <c r="B23" s="461" t="s">
        <v>664</v>
      </c>
      <c r="C23" s="462">
        <v>4546</v>
      </c>
    </row>
    <row r="24" spans="1:3" s="425" customFormat="1" ht="12.75">
      <c r="A24" s="460">
        <v>20</v>
      </c>
      <c r="B24" s="461" t="s">
        <v>665</v>
      </c>
      <c r="C24" s="462">
        <v>1887</v>
      </c>
    </row>
    <row r="25" spans="1:3" s="425" customFormat="1" ht="12.75">
      <c r="A25" s="460">
        <v>21</v>
      </c>
      <c r="B25" s="461" t="s">
        <v>676</v>
      </c>
      <c r="C25" s="462">
        <v>1900</v>
      </c>
    </row>
    <row r="26" spans="1:3" s="425" customFormat="1" ht="12.75">
      <c r="A26" s="460">
        <v>22</v>
      </c>
      <c r="B26" s="461" t="s">
        <v>666</v>
      </c>
      <c r="C26" s="462">
        <v>8037</v>
      </c>
    </row>
    <row r="27" spans="1:3" s="425" customFormat="1" ht="12.75">
      <c r="A27" s="460">
        <v>23</v>
      </c>
      <c r="B27" s="461" t="s">
        <v>458</v>
      </c>
      <c r="C27" s="462">
        <v>7669</v>
      </c>
    </row>
    <row r="28" spans="1:3" s="425" customFormat="1" ht="12.75">
      <c r="A28" s="460">
        <v>24</v>
      </c>
      <c r="B28" s="461" t="s">
        <v>459</v>
      </c>
      <c r="C28" s="462">
        <v>4388</v>
      </c>
    </row>
    <row r="29" spans="1:3" s="425" customFormat="1" ht="12.75">
      <c r="A29" s="460">
        <v>25</v>
      </c>
      <c r="B29" s="461" t="s">
        <v>460</v>
      </c>
      <c r="C29" s="462">
        <v>4132</v>
      </c>
    </row>
    <row r="30" spans="1:3" s="425" customFormat="1" ht="12.75">
      <c r="A30" s="460">
        <v>26</v>
      </c>
      <c r="B30" s="461" t="s">
        <v>461</v>
      </c>
      <c r="C30" s="462">
        <v>7375</v>
      </c>
    </row>
    <row r="31" spans="1:3" s="425" customFormat="1" ht="12.75">
      <c r="A31" s="460">
        <v>27</v>
      </c>
      <c r="B31" s="461" t="s">
        <v>639</v>
      </c>
      <c r="C31" s="462">
        <f>3100+30099+19442+18220+12575</f>
        <v>83436</v>
      </c>
    </row>
    <row r="32" spans="1:3" s="425" customFormat="1" ht="12.75">
      <c r="A32" s="460">
        <v>28</v>
      </c>
      <c r="B32" s="461" t="s">
        <v>667</v>
      </c>
      <c r="C32" s="462">
        <v>32699</v>
      </c>
    </row>
    <row r="33" spans="1:3" s="425" customFormat="1" ht="12.75">
      <c r="A33" s="460">
        <v>29</v>
      </c>
      <c r="B33" s="461" t="s">
        <v>101</v>
      </c>
      <c r="C33" s="462">
        <v>3521</v>
      </c>
    </row>
    <row r="34" spans="1:3" s="425" customFormat="1" ht="12.75">
      <c r="A34" s="460">
        <v>30</v>
      </c>
      <c r="B34" s="461" t="s">
        <v>462</v>
      </c>
      <c r="C34" s="462">
        <v>2684</v>
      </c>
    </row>
    <row r="35" spans="1:3" s="425" customFormat="1" ht="12.75">
      <c r="A35" s="460">
        <v>31</v>
      </c>
      <c r="B35" s="461" t="s">
        <v>641</v>
      </c>
      <c r="C35" s="462">
        <v>13219</v>
      </c>
    </row>
    <row r="36" spans="1:3" s="425" customFormat="1" ht="12.75">
      <c r="A36" s="460">
        <v>32</v>
      </c>
      <c r="B36" s="461" t="s">
        <v>463</v>
      </c>
      <c r="C36" s="462">
        <v>2445</v>
      </c>
    </row>
    <row r="37" spans="1:3" s="425" customFormat="1" ht="12.75">
      <c r="A37" s="460">
        <v>33</v>
      </c>
      <c r="B37" s="461" t="s">
        <v>464</v>
      </c>
      <c r="C37" s="462">
        <v>5240</v>
      </c>
    </row>
    <row r="38" spans="1:3" s="425" customFormat="1" ht="12.75">
      <c r="A38" s="460">
        <v>34</v>
      </c>
      <c r="B38" s="461" t="s">
        <v>465</v>
      </c>
      <c r="C38" s="462">
        <v>13315</v>
      </c>
    </row>
    <row r="39" spans="1:3" s="425" customFormat="1" ht="12.75">
      <c r="A39" s="460">
        <v>35</v>
      </c>
      <c r="B39" s="461" t="s">
        <v>642</v>
      </c>
      <c r="C39" s="462">
        <v>8234</v>
      </c>
    </row>
    <row r="40" spans="1:3" s="425" customFormat="1" ht="12.75">
      <c r="A40" s="460">
        <v>36</v>
      </c>
      <c r="B40" s="461" t="s">
        <v>466</v>
      </c>
      <c r="C40" s="462">
        <v>13183</v>
      </c>
    </row>
    <row r="41" spans="1:3" s="425" customFormat="1" ht="12.75">
      <c r="A41" s="460">
        <v>37</v>
      </c>
      <c r="B41" s="461" t="s">
        <v>643</v>
      </c>
      <c r="C41" s="462">
        <v>4220</v>
      </c>
    </row>
    <row r="42" spans="1:3" s="425" customFormat="1" ht="12.75">
      <c r="A42" s="460">
        <v>38</v>
      </c>
      <c r="B42" s="461" t="s">
        <v>467</v>
      </c>
      <c r="C42" s="462">
        <v>15765</v>
      </c>
    </row>
    <row r="43" spans="1:3" s="425" customFormat="1" ht="12.75">
      <c r="A43" s="460">
        <v>39</v>
      </c>
      <c r="B43" s="461" t="s">
        <v>478</v>
      </c>
      <c r="C43" s="462">
        <v>5793</v>
      </c>
    </row>
    <row r="44" spans="1:3" s="425" customFormat="1" ht="12.75">
      <c r="A44" s="460">
        <v>40</v>
      </c>
      <c r="B44" s="461" t="s">
        <v>100</v>
      </c>
      <c r="C44" s="462">
        <v>3401</v>
      </c>
    </row>
    <row r="45" spans="1:3" s="425" customFormat="1" ht="12.75">
      <c r="A45" s="460">
        <v>41</v>
      </c>
      <c r="B45" s="461" t="s">
        <v>668</v>
      </c>
      <c r="C45" s="462">
        <v>4408</v>
      </c>
    </row>
    <row r="46" spans="1:3" s="425" customFormat="1" ht="12.75">
      <c r="A46" s="460">
        <v>42</v>
      </c>
      <c r="B46" s="461" t="s">
        <v>59</v>
      </c>
      <c r="C46" s="462">
        <v>12483</v>
      </c>
    </row>
    <row r="47" spans="1:3" s="425" customFormat="1" ht="12.75">
      <c r="A47" s="460">
        <v>43</v>
      </c>
      <c r="B47" s="461" t="s">
        <v>122</v>
      </c>
      <c r="C47" s="462">
        <v>13331</v>
      </c>
    </row>
    <row r="48" spans="1:3" s="425" customFormat="1" ht="12.75">
      <c r="A48" s="460">
        <v>44</v>
      </c>
      <c r="B48" s="461" t="s">
        <v>73</v>
      </c>
      <c r="C48" s="462">
        <v>41207</v>
      </c>
    </row>
    <row r="49" spans="1:3" s="425" customFormat="1" ht="12.75">
      <c r="A49" s="460">
        <v>45</v>
      </c>
      <c r="B49" s="461" t="s">
        <v>74</v>
      </c>
      <c r="C49" s="462">
        <v>27254</v>
      </c>
    </row>
    <row r="50" spans="1:3" s="425" customFormat="1" ht="12.75">
      <c r="A50" s="460">
        <v>46</v>
      </c>
      <c r="B50" s="461" t="s">
        <v>350</v>
      </c>
      <c r="C50" s="462">
        <v>39295</v>
      </c>
    </row>
    <row r="51" spans="1:3" s="425" customFormat="1" ht="12.75">
      <c r="A51" s="460">
        <v>47</v>
      </c>
      <c r="B51" s="461" t="s">
        <v>669</v>
      </c>
      <c r="C51" s="462">
        <v>19166</v>
      </c>
    </row>
    <row r="52" spans="1:3" s="425" customFormat="1" ht="12.75">
      <c r="A52" s="460">
        <v>48</v>
      </c>
      <c r="B52" s="461" t="s">
        <v>75</v>
      </c>
      <c r="C52" s="462">
        <v>27318</v>
      </c>
    </row>
    <row r="53" spans="1:3" s="425" customFormat="1" ht="12.75">
      <c r="A53" s="460">
        <v>49</v>
      </c>
      <c r="B53" s="461" t="s">
        <v>76</v>
      </c>
      <c r="C53" s="462">
        <v>22703</v>
      </c>
    </row>
    <row r="54" spans="1:3" s="425" customFormat="1" ht="12.75">
      <c r="A54" s="460">
        <v>50</v>
      </c>
      <c r="B54" s="461" t="s">
        <v>670</v>
      </c>
      <c r="C54" s="462">
        <v>24725</v>
      </c>
    </row>
    <row r="55" spans="1:3" s="425" customFormat="1" ht="12.75">
      <c r="A55" s="460">
        <v>51</v>
      </c>
      <c r="B55" s="461" t="s">
        <v>80</v>
      </c>
      <c r="C55" s="462">
        <v>22528</v>
      </c>
    </row>
    <row r="56" spans="1:3" s="425" customFormat="1" ht="12.75">
      <c r="A56" s="460">
        <v>52</v>
      </c>
      <c r="B56" s="461" t="s">
        <v>13</v>
      </c>
      <c r="C56" s="462">
        <v>14666</v>
      </c>
    </row>
    <row r="57" spans="1:3" s="425" customFormat="1" ht="12.75">
      <c r="A57" s="460">
        <v>53</v>
      </c>
      <c r="B57" s="461" t="s">
        <v>103</v>
      </c>
      <c r="C57" s="462">
        <v>3022</v>
      </c>
    </row>
    <row r="58" spans="1:3" s="425" customFormat="1" ht="12.75">
      <c r="A58" s="460">
        <v>54</v>
      </c>
      <c r="B58" s="461" t="s">
        <v>35</v>
      </c>
      <c r="C58" s="462">
        <v>6866</v>
      </c>
    </row>
    <row r="61" spans="1:3">
      <c r="B61" s="465"/>
    </row>
    <row r="62" spans="1:3">
      <c r="B62" s="466"/>
    </row>
    <row r="63" spans="1:3">
      <c r="B63" s="466"/>
    </row>
    <row r="64" spans="1:3">
      <c r="B64" s="466"/>
    </row>
  </sheetData>
  <mergeCells count="5">
    <mergeCell ref="A1:C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369"/>
  <sheetViews>
    <sheetView topLeftCell="A58" workbookViewId="0">
      <selection activeCell="B19" sqref="B19"/>
    </sheetView>
  </sheetViews>
  <sheetFormatPr defaultRowHeight="12.75"/>
  <cols>
    <col min="1" max="1" width="45.28515625" style="492" customWidth="1"/>
    <col min="2" max="3" width="14.85546875" style="493" customWidth="1"/>
    <col min="4" max="4" width="14.5703125" style="493" customWidth="1"/>
    <col min="5" max="5" width="9.140625" style="467"/>
    <col min="6" max="16384" width="9.140625" style="468"/>
  </cols>
  <sheetData>
    <row r="1" spans="1:9">
      <c r="A1" s="631" t="s">
        <v>696</v>
      </c>
      <c r="B1" s="631"/>
      <c r="C1" s="631"/>
      <c r="D1" s="631"/>
    </row>
    <row r="2" spans="1:9" ht="16.5" customHeight="1">
      <c r="A2" s="632" t="s">
        <v>582</v>
      </c>
      <c r="B2" s="633" t="s">
        <v>697</v>
      </c>
      <c r="C2" s="634"/>
      <c r="D2" s="637" t="s">
        <v>698</v>
      </c>
    </row>
    <row r="3" spans="1:9" ht="24.75" customHeight="1">
      <c r="A3" s="632"/>
      <c r="B3" s="635"/>
      <c r="C3" s="636"/>
      <c r="D3" s="638"/>
    </row>
    <row r="4" spans="1:9" s="471" customFormat="1">
      <c r="A4" s="632"/>
      <c r="B4" s="469" t="s">
        <v>24</v>
      </c>
      <c r="C4" s="469" t="s">
        <v>699</v>
      </c>
      <c r="D4" s="639"/>
      <c r="E4" s="470"/>
    </row>
    <row r="5" spans="1:9" s="474" customFormat="1" ht="18.75" customHeight="1">
      <c r="A5" s="472" t="s">
        <v>16</v>
      </c>
      <c r="B5" s="435">
        <v>570964</v>
      </c>
      <c r="C5" s="435">
        <v>2010</v>
      </c>
      <c r="D5" s="435">
        <f>SUM(D6:D69)</f>
        <v>163995</v>
      </c>
      <c r="E5" s="473"/>
    </row>
    <row r="6" spans="1:9" s="478" customFormat="1">
      <c r="A6" s="475" t="s">
        <v>700</v>
      </c>
      <c r="B6" s="469">
        <v>4888</v>
      </c>
      <c r="C6" s="469">
        <v>0</v>
      </c>
      <c r="D6" s="469">
        <v>1403</v>
      </c>
      <c r="E6" s="476"/>
      <c r="F6" s="477"/>
      <c r="I6" s="477"/>
    </row>
    <row r="7" spans="1:9" s="478" customFormat="1">
      <c r="A7" s="475" t="s">
        <v>701</v>
      </c>
      <c r="B7" s="469">
        <v>6181</v>
      </c>
      <c r="C7" s="469">
        <v>9</v>
      </c>
      <c r="D7" s="469">
        <v>1778</v>
      </c>
      <c r="E7" s="476"/>
      <c r="F7" s="477"/>
      <c r="I7" s="477"/>
    </row>
    <row r="8" spans="1:9" s="478" customFormat="1">
      <c r="A8" s="475" t="s">
        <v>702</v>
      </c>
      <c r="B8" s="469">
        <v>9162</v>
      </c>
      <c r="C8" s="469">
        <v>25</v>
      </c>
      <c r="D8" s="469">
        <v>2470</v>
      </c>
      <c r="E8" s="476"/>
      <c r="F8" s="477"/>
      <c r="I8" s="477"/>
    </row>
    <row r="9" spans="1:9" s="478" customFormat="1">
      <c r="A9" s="475" t="s">
        <v>703</v>
      </c>
      <c r="B9" s="469">
        <v>3777</v>
      </c>
      <c r="C9" s="469">
        <v>33</v>
      </c>
      <c r="D9" s="469">
        <v>1039</v>
      </c>
      <c r="E9" s="476"/>
      <c r="F9" s="477"/>
      <c r="I9" s="477"/>
    </row>
    <row r="10" spans="1:9" s="478" customFormat="1">
      <c r="A10" s="475" t="s">
        <v>102</v>
      </c>
      <c r="B10" s="469">
        <v>4076</v>
      </c>
      <c r="C10" s="469">
        <v>12</v>
      </c>
      <c r="D10" s="469">
        <v>1154</v>
      </c>
      <c r="E10" s="476"/>
      <c r="F10" s="477"/>
      <c r="I10" s="477"/>
    </row>
    <row r="11" spans="1:9" s="478" customFormat="1">
      <c r="A11" s="475" t="s">
        <v>704</v>
      </c>
      <c r="B11" s="469">
        <v>5461</v>
      </c>
      <c r="C11" s="469">
        <v>5</v>
      </c>
      <c r="D11" s="469">
        <v>1569</v>
      </c>
      <c r="E11" s="476"/>
      <c r="F11" s="477"/>
      <c r="I11" s="477"/>
    </row>
    <row r="12" spans="1:9" s="478" customFormat="1">
      <c r="A12" s="475" t="s">
        <v>705</v>
      </c>
      <c r="B12" s="469">
        <v>5392</v>
      </c>
      <c r="C12" s="469">
        <v>10</v>
      </c>
      <c r="D12" s="469">
        <v>1518</v>
      </c>
      <c r="E12" s="476"/>
      <c r="F12" s="477"/>
      <c r="I12" s="477"/>
    </row>
    <row r="13" spans="1:9" s="478" customFormat="1">
      <c r="A13" s="475" t="s">
        <v>706</v>
      </c>
      <c r="B13" s="469">
        <v>7426</v>
      </c>
      <c r="C13" s="469">
        <v>22</v>
      </c>
      <c r="D13" s="469">
        <v>2108</v>
      </c>
      <c r="E13" s="476"/>
      <c r="F13" s="477"/>
      <c r="I13" s="477"/>
    </row>
    <row r="14" spans="1:9" s="478" customFormat="1">
      <c r="A14" s="475" t="s">
        <v>657</v>
      </c>
      <c r="B14" s="469">
        <v>3929</v>
      </c>
      <c r="C14" s="469">
        <v>8</v>
      </c>
      <c r="D14" s="469">
        <v>1114</v>
      </c>
      <c r="E14" s="476"/>
      <c r="F14" s="477"/>
      <c r="I14" s="477"/>
    </row>
    <row r="15" spans="1:9" s="478" customFormat="1">
      <c r="A15" s="475" t="s">
        <v>707</v>
      </c>
      <c r="B15" s="469">
        <v>22685</v>
      </c>
      <c r="C15" s="469">
        <v>82</v>
      </c>
      <c r="D15" s="469">
        <v>6289</v>
      </c>
      <c r="E15" s="476"/>
      <c r="F15" s="477"/>
      <c r="I15" s="477"/>
    </row>
    <row r="16" spans="1:9" s="478" customFormat="1" ht="38.25">
      <c r="A16" s="475" t="s">
        <v>708</v>
      </c>
      <c r="B16" s="469">
        <v>3907</v>
      </c>
      <c r="C16" s="469">
        <v>4</v>
      </c>
      <c r="D16" s="469">
        <v>1143</v>
      </c>
      <c r="E16" s="476"/>
      <c r="F16" s="477"/>
      <c r="I16" s="477"/>
    </row>
    <row r="17" spans="1:9" s="478" customFormat="1">
      <c r="A17" s="475" t="s">
        <v>709</v>
      </c>
      <c r="B17" s="469">
        <v>1689</v>
      </c>
      <c r="C17" s="469">
        <v>3</v>
      </c>
      <c r="D17" s="469">
        <v>501</v>
      </c>
      <c r="E17" s="476"/>
      <c r="F17" s="477"/>
      <c r="I17" s="477"/>
    </row>
    <row r="18" spans="1:9" s="478" customFormat="1">
      <c r="A18" s="475" t="s">
        <v>710</v>
      </c>
      <c r="B18" s="469">
        <v>4703</v>
      </c>
      <c r="C18" s="469">
        <v>12</v>
      </c>
      <c r="D18" s="469">
        <v>1357</v>
      </c>
      <c r="E18" s="476"/>
      <c r="F18" s="477"/>
      <c r="I18" s="477"/>
    </row>
    <row r="19" spans="1:9" s="478" customFormat="1" ht="51">
      <c r="A19" s="475" t="s">
        <v>711</v>
      </c>
      <c r="B19" s="469">
        <v>3596</v>
      </c>
      <c r="C19" s="469">
        <v>2</v>
      </c>
      <c r="D19" s="469">
        <v>1059</v>
      </c>
      <c r="E19" s="476"/>
      <c r="F19" s="477"/>
      <c r="I19" s="477"/>
    </row>
    <row r="20" spans="1:9" s="478" customFormat="1">
      <c r="A20" s="475" t="s">
        <v>454</v>
      </c>
      <c r="B20" s="469">
        <v>5499</v>
      </c>
      <c r="C20" s="469">
        <v>15</v>
      </c>
      <c r="D20" s="469">
        <v>1579</v>
      </c>
      <c r="E20" s="476"/>
      <c r="F20" s="477"/>
      <c r="I20" s="477"/>
    </row>
    <row r="21" spans="1:9" s="478" customFormat="1">
      <c r="A21" s="475" t="s">
        <v>712</v>
      </c>
      <c r="B21" s="469">
        <v>4827</v>
      </c>
      <c r="C21" s="469">
        <v>10</v>
      </c>
      <c r="D21" s="469">
        <v>1396</v>
      </c>
      <c r="E21" s="476"/>
      <c r="F21" s="477"/>
      <c r="I21" s="477"/>
    </row>
    <row r="22" spans="1:9" s="478" customFormat="1">
      <c r="A22" s="475" t="s">
        <v>713</v>
      </c>
      <c r="B22" s="469">
        <v>3538</v>
      </c>
      <c r="C22" s="469">
        <v>5</v>
      </c>
      <c r="D22" s="469">
        <v>989</v>
      </c>
      <c r="E22" s="476"/>
      <c r="F22" s="477"/>
      <c r="I22" s="477"/>
    </row>
    <row r="23" spans="1:9" s="478" customFormat="1">
      <c r="A23" s="475" t="s">
        <v>714</v>
      </c>
      <c r="B23" s="469">
        <v>18382</v>
      </c>
      <c r="C23" s="469">
        <v>37</v>
      </c>
      <c r="D23" s="469">
        <v>5110</v>
      </c>
      <c r="E23" s="476"/>
      <c r="F23" s="477"/>
      <c r="I23" s="477"/>
    </row>
    <row r="24" spans="1:9" s="478" customFormat="1">
      <c r="A24" s="475" t="s">
        <v>715</v>
      </c>
      <c r="B24" s="469">
        <v>5549</v>
      </c>
      <c r="C24" s="469">
        <v>15</v>
      </c>
      <c r="D24" s="469">
        <v>1579</v>
      </c>
      <c r="E24" s="476"/>
      <c r="F24" s="477"/>
      <c r="I24" s="477"/>
    </row>
    <row r="25" spans="1:9" s="478" customFormat="1">
      <c r="A25" s="475" t="s">
        <v>716</v>
      </c>
      <c r="B25" s="469">
        <v>6361</v>
      </c>
      <c r="C25" s="469">
        <v>17</v>
      </c>
      <c r="D25" s="469">
        <v>1816</v>
      </c>
      <c r="E25" s="476"/>
      <c r="F25" s="477"/>
      <c r="I25" s="477"/>
    </row>
    <row r="26" spans="1:9" s="478" customFormat="1">
      <c r="A26" s="475" t="s">
        <v>717</v>
      </c>
      <c r="B26" s="469">
        <v>1643</v>
      </c>
      <c r="C26" s="469">
        <v>0</v>
      </c>
      <c r="D26" s="469">
        <v>523</v>
      </c>
      <c r="E26" s="476"/>
      <c r="F26" s="477"/>
      <c r="I26" s="477"/>
    </row>
    <row r="27" spans="1:9" s="478" customFormat="1">
      <c r="A27" s="475" t="s">
        <v>718</v>
      </c>
      <c r="B27" s="469">
        <v>1461</v>
      </c>
      <c r="C27" s="469">
        <v>0</v>
      </c>
      <c r="D27" s="469">
        <v>487</v>
      </c>
      <c r="E27" s="476"/>
      <c r="F27" s="477"/>
      <c r="I27" s="477"/>
    </row>
    <row r="28" spans="1:9" s="478" customFormat="1" ht="25.5">
      <c r="A28" s="475" t="s">
        <v>719</v>
      </c>
      <c r="B28" s="469">
        <v>6086</v>
      </c>
      <c r="C28" s="469">
        <v>13</v>
      </c>
      <c r="D28" s="469">
        <v>1742</v>
      </c>
      <c r="E28" s="476"/>
      <c r="F28" s="477"/>
      <c r="I28" s="477"/>
    </row>
    <row r="29" spans="1:9" s="478" customFormat="1">
      <c r="A29" s="475" t="s">
        <v>720</v>
      </c>
      <c r="B29" s="469">
        <v>3836</v>
      </c>
      <c r="C29" s="469">
        <v>4</v>
      </c>
      <c r="D29" s="469">
        <v>1125</v>
      </c>
      <c r="E29" s="476"/>
      <c r="F29" s="477"/>
      <c r="I29" s="477"/>
    </row>
    <row r="30" spans="1:9" s="478" customFormat="1">
      <c r="A30" s="475" t="s">
        <v>721</v>
      </c>
      <c r="B30" s="469">
        <v>3626</v>
      </c>
      <c r="C30" s="469">
        <v>12</v>
      </c>
      <c r="D30" s="469">
        <v>1004</v>
      </c>
      <c r="E30" s="476"/>
      <c r="F30" s="477"/>
      <c r="I30" s="477"/>
    </row>
    <row r="31" spans="1:9" s="478" customFormat="1" ht="25.5">
      <c r="A31" s="475" t="s">
        <v>722</v>
      </c>
      <c r="B31" s="469">
        <v>6871</v>
      </c>
      <c r="C31" s="469">
        <v>12</v>
      </c>
      <c r="D31" s="469">
        <v>1893</v>
      </c>
      <c r="E31" s="476"/>
      <c r="F31" s="477"/>
      <c r="I31" s="477"/>
    </row>
    <row r="32" spans="1:9" s="478" customFormat="1" ht="25.5">
      <c r="A32" s="475" t="s">
        <v>723</v>
      </c>
      <c r="B32" s="469">
        <v>478</v>
      </c>
      <c r="C32" s="469">
        <v>0</v>
      </c>
      <c r="D32" s="469">
        <v>204</v>
      </c>
      <c r="E32" s="476"/>
      <c r="F32" s="477"/>
    </row>
    <row r="33" spans="1:9" s="478" customFormat="1" ht="25.5">
      <c r="A33" s="475" t="s">
        <v>724</v>
      </c>
      <c r="B33" s="469">
        <v>23957</v>
      </c>
      <c r="C33" s="469">
        <v>85</v>
      </c>
      <c r="D33" s="469">
        <v>6639</v>
      </c>
      <c r="E33" s="476"/>
      <c r="F33" s="477"/>
      <c r="I33" s="477"/>
    </row>
    <row r="34" spans="1:9" s="478" customFormat="1">
      <c r="A34" s="475" t="s">
        <v>725</v>
      </c>
      <c r="B34" s="469">
        <v>10538</v>
      </c>
      <c r="C34" s="469">
        <v>67</v>
      </c>
      <c r="D34" s="469">
        <v>2929</v>
      </c>
      <c r="E34" s="476"/>
      <c r="F34" s="477"/>
      <c r="I34" s="477"/>
    </row>
    <row r="35" spans="1:9" s="478" customFormat="1">
      <c r="A35" s="479" t="s">
        <v>726</v>
      </c>
      <c r="B35" s="469">
        <v>23179</v>
      </c>
      <c r="C35" s="469">
        <v>58</v>
      </c>
      <c r="D35" s="469">
        <v>6393</v>
      </c>
      <c r="E35" s="476"/>
      <c r="F35" s="477"/>
      <c r="I35" s="477"/>
    </row>
    <row r="36" spans="1:9" s="478" customFormat="1" ht="25.5">
      <c r="A36" s="475" t="s">
        <v>48</v>
      </c>
      <c r="B36" s="469">
        <v>12590</v>
      </c>
      <c r="C36" s="469">
        <v>32</v>
      </c>
      <c r="D36" s="469">
        <v>3524</v>
      </c>
      <c r="E36" s="476"/>
      <c r="F36" s="477"/>
      <c r="I36" s="477"/>
    </row>
    <row r="37" spans="1:9" s="478" customFormat="1" ht="25.5">
      <c r="A37" s="475" t="s">
        <v>727</v>
      </c>
      <c r="B37" s="469">
        <v>4197</v>
      </c>
      <c r="C37" s="469">
        <v>6</v>
      </c>
      <c r="D37" s="469">
        <v>1224</v>
      </c>
      <c r="E37" s="476"/>
      <c r="F37" s="477"/>
      <c r="I37" s="477"/>
    </row>
    <row r="38" spans="1:9" s="478" customFormat="1">
      <c r="A38" s="475" t="s">
        <v>728</v>
      </c>
      <c r="B38" s="469">
        <v>21984</v>
      </c>
      <c r="C38" s="469">
        <v>43</v>
      </c>
      <c r="D38" s="469">
        <v>6128</v>
      </c>
      <c r="E38" s="476"/>
      <c r="F38" s="477"/>
      <c r="I38" s="477"/>
    </row>
    <row r="39" spans="1:9" s="478" customFormat="1">
      <c r="A39" s="475" t="s">
        <v>729</v>
      </c>
      <c r="B39" s="469">
        <v>2101</v>
      </c>
      <c r="C39" s="469">
        <v>5</v>
      </c>
      <c r="D39" s="469">
        <v>650</v>
      </c>
      <c r="E39" s="476"/>
      <c r="F39" s="477"/>
      <c r="I39" s="477"/>
    </row>
    <row r="40" spans="1:9" s="478" customFormat="1">
      <c r="A40" s="475" t="s">
        <v>730</v>
      </c>
      <c r="B40" s="469">
        <v>3404</v>
      </c>
      <c r="C40" s="469">
        <v>8</v>
      </c>
      <c r="D40" s="469">
        <v>941</v>
      </c>
      <c r="E40" s="476"/>
      <c r="F40" s="477"/>
      <c r="I40" s="477"/>
    </row>
    <row r="41" spans="1:9" s="478" customFormat="1">
      <c r="A41" s="475" t="s">
        <v>731</v>
      </c>
      <c r="B41" s="469">
        <v>2649</v>
      </c>
      <c r="C41" s="469">
        <v>2</v>
      </c>
      <c r="D41" s="469">
        <v>799</v>
      </c>
      <c r="E41" s="476"/>
      <c r="F41" s="477"/>
      <c r="I41" s="477"/>
    </row>
    <row r="42" spans="1:9" s="478" customFormat="1" ht="25.5">
      <c r="A42" s="475" t="s">
        <v>732</v>
      </c>
      <c r="B42" s="469">
        <v>13779</v>
      </c>
      <c r="C42" s="469">
        <v>79</v>
      </c>
      <c r="D42" s="469">
        <v>6029</v>
      </c>
      <c r="E42" s="476"/>
      <c r="F42" s="477"/>
      <c r="I42" s="477"/>
    </row>
    <row r="43" spans="1:9" s="478" customFormat="1">
      <c r="A43" s="475" t="s">
        <v>733</v>
      </c>
      <c r="B43" s="469">
        <v>3081</v>
      </c>
      <c r="C43" s="469">
        <v>8</v>
      </c>
      <c r="D43" s="469">
        <v>882</v>
      </c>
      <c r="E43" s="476"/>
      <c r="F43" s="477"/>
      <c r="I43" s="477"/>
    </row>
    <row r="44" spans="1:9" s="478" customFormat="1">
      <c r="A44" s="475" t="s">
        <v>734</v>
      </c>
      <c r="B44" s="469">
        <v>3835</v>
      </c>
      <c r="C44" s="469">
        <v>8</v>
      </c>
      <c r="D44" s="469">
        <v>1124</v>
      </c>
      <c r="E44" s="476"/>
      <c r="F44" s="477"/>
      <c r="I44" s="477"/>
    </row>
    <row r="45" spans="1:9" s="478" customFormat="1">
      <c r="A45" s="475" t="s">
        <v>735</v>
      </c>
      <c r="B45" s="469">
        <v>12427</v>
      </c>
      <c r="C45" s="469">
        <v>17</v>
      </c>
      <c r="D45" s="469">
        <v>3494</v>
      </c>
      <c r="E45" s="476"/>
      <c r="F45" s="477"/>
      <c r="I45" s="477"/>
    </row>
    <row r="46" spans="1:9" s="478" customFormat="1" ht="25.5">
      <c r="A46" s="475" t="s">
        <v>736</v>
      </c>
      <c r="B46" s="469">
        <v>7945</v>
      </c>
      <c r="C46" s="469">
        <v>34</v>
      </c>
      <c r="D46" s="469">
        <v>2827</v>
      </c>
      <c r="E46" s="476"/>
      <c r="F46" s="477"/>
      <c r="I46" s="477"/>
    </row>
    <row r="47" spans="1:9" s="478" customFormat="1">
      <c r="A47" s="475" t="s">
        <v>737</v>
      </c>
      <c r="B47" s="469">
        <v>9678</v>
      </c>
      <c r="C47" s="469">
        <v>22</v>
      </c>
      <c r="D47" s="469">
        <v>2719</v>
      </c>
      <c r="E47" s="476"/>
      <c r="F47" s="477"/>
      <c r="I47" s="477"/>
    </row>
    <row r="48" spans="1:9" s="478" customFormat="1" ht="25.5">
      <c r="A48" s="475" t="s">
        <v>738</v>
      </c>
      <c r="B48" s="469">
        <v>4985</v>
      </c>
      <c r="C48" s="469">
        <v>25</v>
      </c>
      <c r="D48" s="469">
        <v>2615</v>
      </c>
      <c r="E48" s="476"/>
      <c r="F48" s="477"/>
      <c r="I48" s="477"/>
    </row>
    <row r="49" spans="1:9" s="478" customFormat="1">
      <c r="A49" s="475" t="s">
        <v>739</v>
      </c>
      <c r="B49" s="469">
        <v>12473</v>
      </c>
      <c r="C49" s="469">
        <v>31</v>
      </c>
      <c r="D49" s="469">
        <v>3633</v>
      </c>
      <c r="E49" s="476"/>
      <c r="F49" s="477"/>
      <c r="I49" s="477"/>
    </row>
    <row r="50" spans="1:9" s="478" customFormat="1">
      <c r="A50" s="475" t="s">
        <v>740</v>
      </c>
      <c r="B50" s="469">
        <v>4755</v>
      </c>
      <c r="C50" s="469">
        <v>13</v>
      </c>
      <c r="D50" s="469">
        <v>1337</v>
      </c>
      <c r="E50" s="476"/>
      <c r="F50" s="477"/>
      <c r="I50" s="477"/>
    </row>
    <row r="51" spans="1:9" s="478" customFormat="1">
      <c r="A51" s="475" t="s">
        <v>741</v>
      </c>
      <c r="B51" s="469">
        <v>3358</v>
      </c>
      <c r="C51" s="469">
        <v>5</v>
      </c>
      <c r="D51" s="469">
        <v>952</v>
      </c>
      <c r="E51" s="476"/>
      <c r="F51" s="477"/>
      <c r="I51" s="477"/>
    </row>
    <row r="52" spans="1:9" s="478" customFormat="1" ht="25.5">
      <c r="A52" s="475" t="s">
        <v>742</v>
      </c>
      <c r="B52" s="469">
        <v>4193</v>
      </c>
      <c r="C52" s="469">
        <v>2</v>
      </c>
      <c r="D52" s="469">
        <v>1546</v>
      </c>
      <c r="E52" s="476"/>
      <c r="F52" s="477"/>
      <c r="I52" s="477"/>
    </row>
    <row r="53" spans="1:9" s="478" customFormat="1">
      <c r="A53" s="475" t="s">
        <v>743</v>
      </c>
      <c r="B53" s="469">
        <v>10785</v>
      </c>
      <c r="C53" s="469">
        <v>101</v>
      </c>
      <c r="D53" s="469">
        <v>3019</v>
      </c>
      <c r="E53" s="476"/>
      <c r="F53" s="477"/>
      <c r="I53" s="477"/>
    </row>
    <row r="54" spans="1:9" s="478" customFormat="1">
      <c r="A54" s="475" t="s">
        <v>744</v>
      </c>
      <c r="B54" s="469">
        <v>2579</v>
      </c>
      <c r="C54" s="469">
        <v>12</v>
      </c>
      <c r="D54" s="469">
        <v>765</v>
      </c>
      <c r="E54" s="476"/>
      <c r="F54" s="477"/>
      <c r="I54" s="477"/>
    </row>
    <row r="55" spans="1:9" s="478" customFormat="1">
      <c r="A55" s="475" t="s">
        <v>745</v>
      </c>
      <c r="B55" s="469">
        <v>5915</v>
      </c>
      <c r="C55" s="469">
        <v>47</v>
      </c>
      <c r="D55" s="469">
        <v>1658</v>
      </c>
      <c r="E55" s="476"/>
      <c r="F55" s="477"/>
      <c r="I55" s="477"/>
    </row>
    <row r="56" spans="1:9" s="478" customFormat="1">
      <c r="A56" s="475" t="s">
        <v>746</v>
      </c>
      <c r="B56" s="469">
        <v>13031</v>
      </c>
      <c r="C56" s="469">
        <v>15</v>
      </c>
      <c r="D56" s="469">
        <v>3640</v>
      </c>
      <c r="E56" s="476"/>
      <c r="F56" s="477"/>
      <c r="I56" s="477"/>
    </row>
    <row r="57" spans="1:9" s="478" customFormat="1">
      <c r="A57" s="475" t="s">
        <v>747</v>
      </c>
      <c r="B57" s="469">
        <v>32357</v>
      </c>
      <c r="C57" s="469">
        <v>12</v>
      </c>
      <c r="D57" s="469">
        <v>8666</v>
      </c>
      <c r="E57" s="476"/>
      <c r="F57" s="477"/>
      <c r="I57" s="477"/>
    </row>
    <row r="58" spans="1:9" s="481" customFormat="1" ht="38.25">
      <c r="A58" s="411" t="s">
        <v>748</v>
      </c>
      <c r="B58" s="469">
        <v>600</v>
      </c>
      <c r="C58" s="469">
        <v>600</v>
      </c>
      <c r="D58" s="469">
        <v>0</v>
      </c>
      <c r="E58" s="480"/>
      <c r="F58" s="477"/>
    </row>
    <row r="59" spans="1:9" s="478" customFormat="1">
      <c r="A59" s="482" t="s">
        <v>749</v>
      </c>
      <c r="B59" s="469">
        <v>11934</v>
      </c>
      <c r="C59" s="469">
        <v>20</v>
      </c>
      <c r="D59" s="469">
        <v>3341</v>
      </c>
      <c r="E59" s="476"/>
      <c r="F59" s="477"/>
      <c r="I59" s="477"/>
    </row>
    <row r="60" spans="1:9" s="478" customFormat="1">
      <c r="A60" s="482" t="s">
        <v>750</v>
      </c>
      <c r="B60" s="469">
        <v>12755</v>
      </c>
      <c r="C60" s="469">
        <v>6</v>
      </c>
      <c r="D60" s="469">
        <v>4795</v>
      </c>
      <c r="E60" s="476"/>
      <c r="F60" s="477"/>
      <c r="I60" s="477"/>
    </row>
    <row r="61" spans="1:9" s="478" customFormat="1" ht="25.5">
      <c r="A61" s="482" t="s">
        <v>751</v>
      </c>
      <c r="B61" s="469">
        <v>23359</v>
      </c>
      <c r="C61" s="469">
        <v>18</v>
      </c>
      <c r="D61" s="469">
        <v>5239</v>
      </c>
      <c r="E61" s="476"/>
      <c r="F61" s="477"/>
      <c r="I61" s="477"/>
    </row>
    <row r="62" spans="1:9" s="478" customFormat="1">
      <c r="A62" s="482" t="s">
        <v>752</v>
      </c>
      <c r="B62" s="469">
        <v>7085</v>
      </c>
      <c r="C62" s="469">
        <v>10</v>
      </c>
      <c r="D62" s="469">
        <v>2015</v>
      </c>
      <c r="E62" s="476"/>
      <c r="F62" s="477"/>
      <c r="I62" s="477"/>
    </row>
    <row r="63" spans="1:9" s="478" customFormat="1">
      <c r="A63" s="482" t="s">
        <v>753</v>
      </c>
      <c r="B63" s="469">
        <v>9084</v>
      </c>
      <c r="C63" s="469">
        <v>75</v>
      </c>
      <c r="D63" s="469">
        <v>2564</v>
      </c>
      <c r="E63" s="476"/>
      <c r="F63" s="477"/>
      <c r="I63" s="477"/>
    </row>
    <row r="64" spans="1:9" s="478" customFormat="1" ht="25.5">
      <c r="A64" s="482" t="s">
        <v>754</v>
      </c>
      <c r="B64" s="469">
        <v>22822</v>
      </c>
      <c r="C64" s="469">
        <v>21</v>
      </c>
      <c r="D64" s="469">
        <v>6108</v>
      </c>
      <c r="E64" s="476"/>
      <c r="F64" s="477"/>
      <c r="I64" s="477"/>
    </row>
    <row r="65" spans="1:9" s="478" customFormat="1" ht="25.5">
      <c r="A65" s="482" t="s">
        <v>755</v>
      </c>
      <c r="B65" s="469">
        <v>22901</v>
      </c>
      <c r="C65" s="469">
        <v>25</v>
      </c>
      <c r="D65" s="469">
        <v>6315</v>
      </c>
      <c r="E65" s="476"/>
      <c r="F65" s="477"/>
      <c r="I65" s="477"/>
    </row>
    <row r="66" spans="1:9" s="478" customFormat="1">
      <c r="A66" s="482" t="s">
        <v>756</v>
      </c>
      <c r="B66" s="469">
        <v>15167</v>
      </c>
      <c r="C66" s="469">
        <v>11</v>
      </c>
      <c r="D66" s="469">
        <v>4187</v>
      </c>
      <c r="E66" s="476"/>
      <c r="F66" s="477"/>
      <c r="I66" s="477"/>
    </row>
    <row r="67" spans="1:9" s="478" customFormat="1">
      <c r="A67" s="482" t="s">
        <v>757</v>
      </c>
      <c r="B67" s="469">
        <v>18924</v>
      </c>
      <c r="C67" s="469">
        <v>90</v>
      </c>
      <c r="D67" s="469">
        <v>5262</v>
      </c>
      <c r="E67" s="476"/>
      <c r="F67" s="477"/>
      <c r="I67" s="477"/>
    </row>
    <row r="68" spans="1:9" s="478" customFormat="1" ht="51">
      <c r="A68" s="475" t="s">
        <v>758</v>
      </c>
      <c r="B68" s="469">
        <v>12344</v>
      </c>
      <c r="C68" s="469">
        <v>26</v>
      </c>
      <c r="D68" s="469">
        <v>3496</v>
      </c>
      <c r="E68" s="476"/>
      <c r="F68" s="477"/>
      <c r="I68" s="477"/>
    </row>
    <row r="69" spans="1:9" s="478" customFormat="1">
      <c r="A69" s="475" t="s">
        <v>759</v>
      </c>
      <c r="B69" s="469">
        <v>9185</v>
      </c>
      <c r="C69" s="469">
        <v>4</v>
      </c>
      <c r="D69" s="469">
        <v>2591</v>
      </c>
      <c r="E69" s="476"/>
      <c r="F69" s="477"/>
      <c r="I69" s="477"/>
    </row>
    <row r="70" spans="1:9" s="467" customFormat="1">
      <c r="A70" s="483"/>
      <c r="B70" s="484"/>
      <c r="C70" s="484"/>
      <c r="D70" s="484"/>
    </row>
    <row r="71" spans="1:9" s="487" customFormat="1">
      <c r="A71" s="485"/>
      <c r="B71" s="486"/>
      <c r="C71" s="486"/>
      <c r="D71" s="486"/>
    </row>
    <row r="72" spans="1:9" s="467" customFormat="1">
      <c r="A72" s="488"/>
      <c r="B72" s="484"/>
      <c r="C72" s="484"/>
      <c r="D72" s="484"/>
    </row>
    <row r="73" spans="1:9" s="467" customFormat="1">
      <c r="A73" s="488"/>
      <c r="B73" s="484"/>
      <c r="C73" s="484"/>
      <c r="D73" s="484"/>
    </row>
    <row r="74" spans="1:9" s="467" customFormat="1">
      <c r="A74" s="489"/>
      <c r="B74" s="484"/>
      <c r="C74" s="484"/>
      <c r="D74" s="484"/>
    </row>
    <row r="75" spans="1:9" s="491" customFormat="1">
      <c r="A75" s="490"/>
      <c r="B75" s="486"/>
      <c r="C75" s="486"/>
      <c r="D75" s="486"/>
    </row>
    <row r="76" spans="1:9" s="467" customFormat="1">
      <c r="A76" s="489"/>
      <c r="B76" s="484"/>
      <c r="C76" s="484"/>
      <c r="D76" s="484"/>
    </row>
    <row r="77" spans="1:9" s="467" customFormat="1">
      <c r="A77" s="489"/>
      <c r="B77" s="484"/>
      <c r="C77" s="484"/>
      <c r="D77" s="484"/>
    </row>
    <row r="78" spans="1:9" s="467" customFormat="1">
      <c r="A78" s="489"/>
      <c r="B78" s="484"/>
      <c r="C78" s="484"/>
      <c r="D78" s="484"/>
    </row>
    <row r="79" spans="1:9" s="467" customFormat="1">
      <c r="A79" s="489"/>
      <c r="B79" s="484"/>
      <c r="C79" s="484"/>
      <c r="D79" s="484"/>
    </row>
    <row r="80" spans="1:9" s="467" customFormat="1">
      <c r="A80" s="489"/>
      <c r="B80" s="484"/>
      <c r="C80" s="484"/>
      <c r="D80" s="484"/>
    </row>
    <row r="81" spans="1:4" s="467" customFormat="1">
      <c r="A81" s="489"/>
      <c r="B81" s="484"/>
      <c r="C81" s="484"/>
      <c r="D81" s="484"/>
    </row>
    <row r="82" spans="1:4" s="467" customFormat="1">
      <c r="A82" s="489"/>
      <c r="B82" s="484"/>
      <c r="C82" s="484"/>
      <c r="D82" s="484"/>
    </row>
    <row r="83" spans="1:4" s="467" customFormat="1">
      <c r="A83" s="489"/>
      <c r="B83" s="484"/>
      <c r="C83" s="484"/>
      <c r="D83" s="484"/>
    </row>
    <row r="84" spans="1:4" s="467" customFormat="1">
      <c r="A84" s="489"/>
      <c r="B84" s="484"/>
      <c r="C84" s="484"/>
      <c r="D84" s="484"/>
    </row>
    <row r="85" spans="1:4" s="467" customFormat="1">
      <c r="A85" s="489"/>
      <c r="B85" s="484"/>
      <c r="C85" s="484"/>
      <c r="D85" s="484"/>
    </row>
    <row r="86" spans="1:4" s="467" customFormat="1">
      <c r="A86" s="489"/>
      <c r="B86" s="484"/>
      <c r="C86" s="484"/>
      <c r="D86" s="484"/>
    </row>
    <row r="87" spans="1:4" s="467" customFormat="1">
      <c r="A87" s="489"/>
      <c r="B87" s="484"/>
      <c r="C87" s="484"/>
      <c r="D87" s="484"/>
    </row>
    <row r="88" spans="1:4" s="467" customFormat="1">
      <c r="A88" s="489"/>
      <c r="B88" s="484"/>
      <c r="C88" s="484"/>
      <c r="D88" s="484"/>
    </row>
    <row r="89" spans="1:4" s="467" customFormat="1">
      <c r="A89" s="489"/>
      <c r="B89" s="484"/>
      <c r="C89" s="484"/>
      <c r="D89" s="484"/>
    </row>
    <row r="90" spans="1:4" s="467" customFormat="1">
      <c r="A90" s="489"/>
      <c r="B90" s="484"/>
      <c r="C90" s="484"/>
      <c r="D90" s="484"/>
    </row>
    <row r="91" spans="1:4" s="467" customFormat="1">
      <c r="A91" s="489"/>
      <c r="B91" s="484"/>
      <c r="C91" s="484"/>
      <c r="D91" s="484"/>
    </row>
    <row r="92" spans="1:4" s="467" customFormat="1">
      <c r="A92" s="489"/>
      <c r="B92" s="484"/>
      <c r="C92" s="484"/>
      <c r="D92" s="484"/>
    </row>
    <row r="93" spans="1:4" s="467" customFormat="1">
      <c r="A93" s="489"/>
      <c r="B93" s="484"/>
      <c r="C93" s="484"/>
      <c r="D93" s="484"/>
    </row>
    <row r="94" spans="1:4" s="467" customFormat="1">
      <c r="A94" s="489"/>
      <c r="B94" s="484"/>
      <c r="C94" s="484"/>
      <c r="D94" s="484"/>
    </row>
    <row r="95" spans="1:4" s="467" customFormat="1">
      <c r="A95" s="489"/>
      <c r="B95" s="484"/>
      <c r="C95" s="484"/>
      <c r="D95" s="484"/>
    </row>
    <row r="96" spans="1:4" s="467" customFormat="1">
      <c r="A96" s="489"/>
      <c r="B96" s="484"/>
      <c r="C96" s="484"/>
      <c r="D96" s="484"/>
    </row>
    <row r="97" spans="1:4" s="467" customFormat="1">
      <c r="A97" s="489"/>
      <c r="B97" s="484"/>
      <c r="C97" s="484"/>
      <c r="D97" s="484"/>
    </row>
    <row r="98" spans="1:4" s="467" customFormat="1">
      <c r="A98" s="489"/>
      <c r="B98" s="484"/>
      <c r="C98" s="484"/>
      <c r="D98" s="484"/>
    </row>
    <row r="99" spans="1:4" s="467" customFormat="1">
      <c r="A99" s="489"/>
      <c r="B99" s="484"/>
      <c r="C99" s="484"/>
      <c r="D99" s="484"/>
    </row>
    <row r="100" spans="1:4" s="467" customFormat="1">
      <c r="A100" s="489"/>
      <c r="B100" s="484"/>
      <c r="C100" s="484"/>
      <c r="D100" s="484"/>
    </row>
    <row r="101" spans="1:4" s="467" customFormat="1">
      <c r="A101" s="489"/>
      <c r="B101" s="484"/>
      <c r="C101" s="484"/>
      <c r="D101" s="484"/>
    </row>
    <row r="102" spans="1:4" s="467" customFormat="1">
      <c r="A102" s="489"/>
      <c r="B102" s="484"/>
      <c r="C102" s="484"/>
      <c r="D102" s="484"/>
    </row>
    <row r="103" spans="1:4" s="467" customFormat="1">
      <c r="A103" s="489"/>
      <c r="B103" s="484"/>
      <c r="C103" s="484"/>
      <c r="D103" s="484"/>
    </row>
    <row r="104" spans="1:4" s="467" customFormat="1">
      <c r="A104" s="489"/>
      <c r="B104" s="484"/>
      <c r="C104" s="484"/>
      <c r="D104" s="484"/>
    </row>
    <row r="105" spans="1:4" s="467" customFormat="1">
      <c r="A105" s="489"/>
      <c r="B105" s="484"/>
      <c r="C105" s="484"/>
      <c r="D105" s="484"/>
    </row>
    <row r="106" spans="1:4" s="467" customFormat="1">
      <c r="A106" s="489"/>
      <c r="B106" s="484"/>
      <c r="C106" s="484"/>
      <c r="D106" s="484"/>
    </row>
    <row r="107" spans="1:4" s="467" customFormat="1">
      <c r="A107" s="489"/>
      <c r="B107" s="484"/>
      <c r="C107" s="484"/>
      <c r="D107" s="484"/>
    </row>
    <row r="108" spans="1:4" s="467" customFormat="1">
      <c r="A108" s="489"/>
      <c r="B108" s="484"/>
      <c r="C108" s="484"/>
      <c r="D108" s="484"/>
    </row>
    <row r="109" spans="1:4" s="467" customFormat="1">
      <c r="A109" s="489"/>
      <c r="B109" s="484"/>
      <c r="C109" s="484"/>
      <c r="D109" s="484"/>
    </row>
    <row r="110" spans="1:4" s="467" customFormat="1">
      <c r="A110" s="489"/>
      <c r="B110" s="484"/>
      <c r="C110" s="484"/>
      <c r="D110" s="484"/>
    </row>
    <row r="111" spans="1:4" s="467" customFormat="1">
      <c r="A111" s="489"/>
      <c r="B111" s="484"/>
      <c r="C111" s="484"/>
      <c r="D111" s="484"/>
    </row>
    <row r="112" spans="1:4" s="467" customFormat="1">
      <c r="A112" s="489"/>
      <c r="B112" s="484"/>
      <c r="C112" s="484"/>
      <c r="D112" s="484"/>
    </row>
    <row r="113" spans="1:4" s="467" customFormat="1">
      <c r="A113" s="489"/>
      <c r="B113" s="484"/>
      <c r="C113" s="484"/>
      <c r="D113" s="484"/>
    </row>
    <row r="114" spans="1:4" s="467" customFormat="1">
      <c r="A114" s="489"/>
      <c r="B114" s="484"/>
      <c r="C114" s="484"/>
      <c r="D114" s="484"/>
    </row>
    <row r="115" spans="1:4" s="467" customFormat="1">
      <c r="A115" s="489"/>
      <c r="B115" s="484"/>
      <c r="C115" s="484"/>
      <c r="D115" s="484"/>
    </row>
    <row r="116" spans="1:4" s="467" customFormat="1">
      <c r="A116" s="489"/>
      <c r="B116" s="484"/>
      <c r="C116" s="484"/>
      <c r="D116" s="484"/>
    </row>
    <row r="117" spans="1:4" s="467" customFormat="1">
      <c r="A117" s="489"/>
      <c r="B117" s="484"/>
      <c r="C117" s="484"/>
      <c r="D117" s="484"/>
    </row>
    <row r="118" spans="1:4" s="467" customFormat="1">
      <c r="A118" s="489"/>
      <c r="B118" s="484"/>
      <c r="C118" s="484"/>
      <c r="D118" s="484"/>
    </row>
    <row r="119" spans="1:4" s="467" customFormat="1">
      <c r="A119" s="489"/>
      <c r="B119" s="484"/>
      <c r="C119" s="484"/>
      <c r="D119" s="484"/>
    </row>
    <row r="120" spans="1:4" s="467" customFormat="1">
      <c r="A120" s="489"/>
      <c r="B120" s="484"/>
      <c r="C120" s="484"/>
      <c r="D120" s="484"/>
    </row>
    <row r="121" spans="1:4" s="467" customFormat="1">
      <c r="A121" s="489"/>
      <c r="B121" s="484"/>
      <c r="C121" s="484"/>
      <c r="D121" s="484"/>
    </row>
    <row r="122" spans="1:4" s="467" customFormat="1">
      <c r="A122" s="489"/>
      <c r="B122" s="484"/>
      <c r="C122" s="484"/>
      <c r="D122" s="484"/>
    </row>
    <row r="123" spans="1:4" s="467" customFormat="1">
      <c r="A123" s="489"/>
      <c r="B123" s="484"/>
      <c r="C123" s="484"/>
      <c r="D123" s="484"/>
    </row>
    <row r="124" spans="1:4" s="467" customFormat="1">
      <c r="A124" s="489"/>
      <c r="B124" s="484"/>
      <c r="C124" s="484"/>
      <c r="D124" s="484"/>
    </row>
    <row r="125" spans="1:4" s="467" customFormat="1">
      <c r="A125" s="489"/>
      <c r="B125" s="484"/>
      <c r="C125" s="484"/>
      <c r="D125" s="484"/>
    </row>
    <row r="126" spans="1:4" s="467" customFormat="1">
      <c r="A126" s="489"/>
      <c r="B126" s="484"/>
      <c r="C126" s="484"/>
      <c r="D126" s="484"/>
    </row>
    <row r="127" spans="1:4" s="467" customFormat="1">
      <c r="A127" s="489"/>
      <c r="B127" s="484"/>
      <c r="C127" s="484"/>
      <c r="D127" s="484"/>
    </row>
    <row r="128" spans="1:4" s="467" customFormat="1">
      <c r="A128" s="489"/>
      <c r="B128" s="484"/>
      <c r="C128" s="484"/>
      <c r="D128" s="484"/>
    </row>
    <row r="129" spans="1:4" s="467" customFormat="1">
      <c r="A129" s="489"/>
      <c r="B129" s="484"/>
      <c r="C129" s="484"/>
      <c r="D129" s="484"/>
    </row>
    <row r="130" spans="1:4" s="467" customFormat="1">
      <c r="A130" s="489"/>
      <c r="B130" s="484"/>
      <c r="C130" s="484"/>
      <c r="D130" s="484"/>
    </row>
    <row r="131" spans="1:4" s="467" customFormat="1">
      <c r="A131" s="489"/>
      <c r="B131" s="484"/>
      <c r="C131" s="484"/>
      <c r="D131" s="484"/>
    </row>
    <row r="132" spans="1:4" s="467" customFormat="1">
      <c r="A132" s="489"/>
      <c r="B132" s="484"/>
      <c r="C132" s="484"/>
      <c r="D132" s="484"/>
    </row>
    <row r="133" spans="1:4" s="467" customFormat="1">
      <c r="A133" s="489"/>
      <c r="B133" s="484"/>
      <c r="C133" s="484"/>
      <c r="D133" s="484"/>
    </row>
    <row r="134" spans="1:4" s="467" customFormat="1">
      <c r="A134" s="489"/>
      <c r="B134" s="484"/>
      <c r="C134" s="484"/>
      <c r="D134" s="484"/>
    </row>
    <row r="135" spans="1:4" s="467" customFormat="1">
      <c r="A135" s="489"/>
      <c r="B135" s="484"/>
      <c r="C135" s="484"/>
      <c r="D135" s="484"/>
    </row>
    <row r="136" spans="1:4" s="467" customFormat="1">
      <c r="A136" s="489"/>
      <c r="B136" s="484"/>
      <c r="C136" s="484"/>
      <c r="D136" s="484"/>
    </row>
    <row r="137" spans="1:4" s="467" customFormat="1">
      <c r="A137" s="489"/>
      <c r="B137" s="484"/>
      <c r="C137" s="484"/>
      <c r="D137" s="484"/>
    </row>
    <row r="138" spans="1:4" s="467" customFormat="1">
      <c r="A138" s="489"/>
      <c r="B138" s="484"/>
      <c r="C138" s="484"/>
      <c r="D138" s="484"/>
    </row>
    <row r="139" spans="1:4" s="467" customFormat="1">
      <c r="A139" s="489"/>
      <c r="B139" s="484"/>
      <c r="C139" s="484"/>
      <c r="D139" s="484"/>
    </row>
    <row r="140" spans="1:4" s="467" customFormat="1">
      <c r="A140" s="489"/>
      <c r="B140" s="484"/>
      <c r="C140" s="484"/>
      <c r="D140" s="484"/>
    </row>
    <row r="141" spans="1:4" s="467" customFormat="1">
      <c r="A141" s="489"/>
      <c r="B141" s="484"/>
      <c r="C141" s="484"/>
      <c r="D141" s="484"/>
    </row>
    <row r="142" spans="1:4" s="467" customFormat="1">
      <c r="A142" s="489"/>
      <c r="B142" s="484"/>
      <c r="C142" s="484"/>
      <c r="D142" s="484"/>
    </row>
    <row r="143" spans="1:4" s="467" customFormat="1">
      <c r="A143" s="489"/>
      <c r="B143" s="484"/>
      <c r="C143" s="484"/>
      <c r="D143" s="484"/>
    </row>
    <row r="144" spans="1:4" s="467" customFormat="1">
      <c r="A144" s="489"/>
      <c r="B144" s="484"/>
      <c r="C144" s="484"/>
      <c r="D144" s="484"/>
    </row>
    <row r="145" spans="1:4" s="467" customFormat="1">
      <c r="A145" s="489"/>
      <c r="B145" s="484"/>
      <c r="C145" s="484"/>
      <c r="D145" s="484"/>
    </row>
    <row r="146" spans="1:4" s="467" customFormat="1">
      <c r="A146" s="489"/>
      <c r="B146" s="484"/>
      <c r="C146" s="484"/>
      <c r="D146" s="484"/>
    </row>
    <row r="147" spans="1:4" s="467" customFormat="1">
      <c r="A147" s="489"/>
      <c r="B147" s="484"/>
      <c r="C147" s="484"/>
      <c r="D147" s="484"/>
    </row>
    <row r="148" spans="1:4" s="467" customFormat="1">
      <c r="A148" s="489"/>
      <c r="B148" s="484"/>
      <c r="C148" s="484"/>
      <c r="D148" s="484"/>
    </row>
    <row r="149" spans="1:4" s="467" customFormat="1">
      <c r="A149" s="489"/>
      <c r="B149" s="484"/>
      <c r="C149" s="484"/>
      <c r="D149" s="484"/>
    </row>
    <row r="150" spans="1:4" s="467" customFormat="1">
      <c r="A150" s="489"/>
      <c r="B150" s="484"/>
      <c r="C150" s="484"/>
      <c r="D150" s="484"/>
    </row>
    <row r="151" spans="1:4" s="467" customFormat="1">
      <c r="A151" s="489"/>
      <c r="B151" s="484"/>
      <c r="C151" s="484"/>
      <c r="D151" s="484"/>
    </row>
    <row r="152" spans="1:4" s="467" customFormat="1">
      <c r="A152" s="489"/>
      <c r="B152" s="484"/>
      <c r="C152" s="484"/>
      <c r="D152" s="484"/>
    </row>
    <row r="153" spans="1:4" s="467" customFormat="1">
      <c r="A153" s="489"/>
      <c r="B153" s="484"/>
      <c r="C153" s="484"/>
      <c r="D153" s="484"/>
    </row>
    <row r="154" spans="1:4" s="467" customFormat="1">
      <c r="A154" s="489"/>
      <c r="B154" s="484"/>
      <c r="C154" s="484"/>
      <c r="D154" s="484"/>
    </row>
    <row r="155" spans="1:4" s="467" customFormat="1">
      <c r="A155" s="489"/>
      <c r="B155" s="484"/>
      <c r="C155" s="484"/>
      <c r="D155" s="484"/>
    </row>
    <row r="156" spans="1:4" s="467" customFormat="1">
      <c r="A156" s="489"/>
      <c r="B156" s="484"/>
      <c r="C156" s="484"/>
      <c r="D156" s="484"/>
    </row>
    <row r="157" spans="1:4" s="467" customFormat="1">
      <c r="A157" s="489"/>
      <c r="B157" s="484"/>
      <c r="C157" s="484"/>
      <c r="D157" s="484"/>
    </row>
    <row r="158" spans="1:4" s="467" customFormat="1">
      <c r="A158" s="489"/>
      <c r="B158" s="484"/>
      <c r="C158" s="484"/>
      <c r="D158" s="484"/>
    </row>
    <row r="159" spans="1:4" s="467" customFormat="1">
      <c r="A159" s="489"/>
      <c r="B159" s="484"/>
      <c r="C159" s="484"/>
      <c r="D159" s="484"/>
    </row>
    <row r="160" spans="1:4" s="467" customFormat="1">
      <c r="A160" s="489"/>
      <c r="B160" s="484"/>
      <c r="C160" s="484"/>
      <c r="D160" s="484"/>
    </row>
    <row r="161" spans="1:4" s="467" customFormat="1">
      <c r="A161" s="489"/>
      <c r="B161" s="484"/>
      <c r="C161" s="484"/>
      <c r="D161" s="484"/>
    </row>
    <row r="162" spans="1:4" s="467" customFormat="1">
      <c r="A162" s="489"/>
      <c r="B162" s="484"/>
      <c r="C162" s="484"/>
      <c r="D162" s="484"/>
    </row>
    <row r="163" spans="1:4" s="467" customFormat="1">
      <c r="A163" s="489"/>
      <c r="B163" s="484"/>
      <c r="C163" s="484"/>
      <c r="D163" s="484"/>
    </row>
    <row r="164" spans="1:4" s="467" customFormat="1">
      <c r="A164" s="489"/>
      <c r="B164" s="484"/>
      <c r="C164" s="484"/>
      <c r="D164" s="484"/>
    </row>
    <row r="165" spans="1:4" s="467" customFormat="1">
      <c r="A165" s="489"/>
      <c r="B165" s="484"/>
      <c r="C165" s="484"/>
      <c r="D165" s="484"/>
    </row>
    <row r="166" spans="1:4" s="467" customFormat="1">
      <c r="A166" s="489"/>
      <c r="B166" s="484"/>
      <c r="C166" s="484"/>
      <c r="D166" s="484"/>
    </row>
    <row r="167" spans="1:4" s="467" customFormat="1">
      <c r="A167" s="489"/>
      <c r="B167" s="484"/>
      <c r="C167" s="484"/>
      <c r="D167" s="484"/>
    </row>
    <row r="168" spans="1:4" s="467" customFormat="1">
      <c r="A168" s="489"/>
      <c r="B168" s="484"/>
      <c r="C168" s="484"/>
      <c r="D168" s="484"/>
    </row>
    <row r="169" spans="1:4" s="467" customFormat="1">
      <c r="A169" s="489"/>
      <c r="B169" s="484"/>
      <c r="C169" s="484"/>
      <c r="D169" s="484"/>
    </row>
    <row r="170" spans="1:4" s="467" customFormat="1">
      <c r="A170" s="489"/>
      <c r="B170" s="484"/>
      <c r="C170" s="484"/>
      <c r="D170" s="484"/>
    </row>
    <row r="171" spans="1:4" s="467" customFormat="1">
      <c r="A171" s="489"/>
      <c r="B171" s="484"/>
      <c r="C171" s="484"/>
      <c r="D171" s="484"/>
    </row>
    <row r="172" spans="1:4" s="467" customFormat="1">
      <c r="A172" s="489"/>
      <c r="B172" s="484"/>
      <c r="C172" s="484"/>
      <c r="D172" s="484"/>
    </row>
    <row r="173" spans="1:4" s="467" customFormat="1">
      <c r="A173" s="489"/>
      <c r="B173" s="484"/>
      <c r="C173" s="484"/>
      <c r="D173" s="484"/>
    </row>
    <row r="174" spans="1:4" s="467" customFormat="1">
      <c r="A174" s="489"/>
      <c r="B174" s="484"/>
      <c r="C174" s="484"/>
      <c r="D174" s="484"/>
    </row>
    <row r="175" spans="1:4" s="467" customFormat="1">
      <c r="A175" s="489"/>
      <c r="B175" s="484"/>
      <c r="C175" s="484"/>
      <c r="D175" s="484"/>
    </row>
    <row r="176" spans="1:4" s="467" customFormat="1">
      <c r="A176" s="489"/>
      <c r="B176" s="484"/>
      <c r="C176" s="484"/>
      <c r="D176" s="484"/>
    </row>
    <row r="177" spans="1:4" s="467" customFormat="1">
      <c r="A177" s="489"/>
      <c r="B177" s="484"/>
      <c r="C177" s="484"/>
      <c r="D177" s="484"/>
    </row>
    <row r="178" spans="1:4" s="467" customFormat="1">
      <c r="A178" s="489"/>
      <c r="B178" s="484"/>
      <c r="C178" s="484"/>
      <c r="D178" s="484"/>
    </row>
    <row r="179" spans="1:4" s="467" customFormat="1">
      <c r="A179" s="489"/>
      <c r="B179" s="484"/>
      <c r="C179" s="484"/>
      <c r="D179" s="484"/>
    </row>
    <row r="180" spans="1:4" s="467" customFormat="1">
      <c r="A180" s="489"/>
      <c r="B180" s="484"/>
      <c r="C180" s="484"/>
      <c r="D180" s="484"/>
    </row>
    <row r="181" spans="1:4" s="467" customFormat="1">
      <c r="A181" s="489"/>
      <c r="B181" s="484"/>
      <c r="C181" s="484"/>
      <c r="D181" s="484"/>
    </row>
    <row r="182" spans="1:4" s="467" customFormat="1">
      <c r="A182" s="489"/>
      <c r="B182" s="484"/>
      <c r="C182" s="484"/>
      <c r="D182" s="484"/>
    </row>
    <row r="183" spans="1:4" s="467" customFormat="1">
      <c r="A183" s="489"/>
      <c r="B183" s="484"/>
      <c r="C183" s="484"/>
      <c r="D183" s="484"/>
    </row>
    <row r="184" spans="1:4" s="467" customFormat="1">
      <c r="A184" s="489"/>
      <c r="B184" s="484"/>
      <c r="C184" s="484"/>
      <c r="D184" s="484"/>
    </row>
    <row r="185" spans="1:4" s="467" customFormat="1">
      <c r="A185" s="489"/>
      <c r="B185" s="484"/>
      <c r="C185" s="484"/>
      <c r="D185" s="484"/>
    </row>
    <row r="186" spans="1:4" s="467" customFormat="1">
      <c r="A186" s="489"/>
      <c r="B186" s="484"/>
      <c r="C186" s="484"/>
      <c r="D186" s="484"/>
    </row>
    <row r="187" spans="1:4" s="467" customFormat="1">
      <c r="A187" s="489"/>
      <c r="B187" s="484"/>
      <c r="C187" s="484"/>
      <c r="D187" s="484"/>
    </row>
    <row r="188" spans="1:4" s="467" customFormat="1">
      <c r="A188" s="489"/>
      <c r="B188" s="484"/>
      <c r="C188" s="484"/>
      <c r="D188" s="484"/>
    </row>
    <row r="189" spans="1:4" s="467" customFormat="1">
      <c r="A189" s="489"/>
      <c r="B189" s="484"/>
      <c r="C189" s="484"/>
      <c r="D189" s="484"/>
    </row>
    <row r="190" spans="1:4" s="467" customFormat="1">
      <c r="A190" s="489"/>
      <c r="B190" s="484"/>
      <c r="C190" s="484"/>
      <c r="D190" s="484"/>
    </row>
    <row r="191" spans="1:4" s="467" customFormat="1">
      <c r="A191" s="489"/>
      <c r="B191" s="484"/>
      <c r="C191" s="484"/>
      <c r="D191" s="484"/>
    </row>
    <row r="192" spans="1:4" s="467" customFormat="1">
      <c r="A192" s="489"/>
      <c r="B192" s="484"/>
      <c r="C192" s="484"/>
      <c r="D192" s="484"/>
    </row>
    <row r="193" spans="1:4" s="467" customFormat="1">
      <c r="A193" s="489"/>
      <c r="B193" s="484"/>
      <c r="C193" s="484"/>
      <c r="D193" s="484"/>
    </row>
    <row r="194" spans="1:4" s="467" customFormat="1">
      <c r="A194" s="489"/>
      <c r="B194" s="484"/>
      <c r="C194" s="484"/>
      <c r="D194" s="484"/>
    </row>
    <row r="195" spans="1:4" s="467" customFormat="1">
      <c r="A195" s="489"/>
      <c r="B195" s="484"/>
      <c r="C195" s="484"/>
      <c r="D195" s="484"/>
    </row>
    <row r="196" spans="1:4" s="467" customFormat="1">
      <c r="A196" s="489"/>
      <c r="B196" s="484"/>
      <c r="C196" s="484"/>
      <c r="D196" s="484"/>
    </row>
    <row r="197" spans="1:4" s="467" customFormat="1">
      <c r="A197" s="489"/>
      <c r="B197" s="484"/>
      <c r="C197" s="484"/>
      <c r="D197" s="484"/>
    </row>
    <row r="198" spans="1:4" s="467" customFormat="1">
      <c r="A198" s="489"/>
      <c r="B198" s="484"/>
      <c r="C198" s="484"/>
      <c r="D198" s="484"/>
    </row>
    <row r="199" spans="1:4" s="467" customFormat="1">
      <c r="A199" s="489"/>
      <c r="B199" s="484"/>
      <c r="C199" s="484"/>
      <c r="D199" s="484"/>
    </row>
    <row r="200" spans="1:4" s="467" customFormat="1">
      <c r="A200" s="489"/>
      <c r="B200" s="484"/>
      <c r="C200" s="484"/>
      <c r="D200" s="484"/>
    </row>
    <row r="201" spans="1:4" s="467" customFormat="1">
      <c r="A201" s="489"/>
      <c r="B201" s="484"/>
      <c r="C201" s="484"/>
      <c r="D201" s="484"/>
    </row>
    <row r="202" spans="1:4" s="467" customFormat="1">
      <c r="A202" s="489"/>
      <c r="B202" s="484"/>
      <c r="C202" s="484"/>
      <c r="D202" s="484"/>
    </row>
    <row r="203" spans="1:4" s="467" customFormat="1">
      <c r="A203" s="489"/>
      <c r="B203" s="484"/>
      <c r="C203" s="484"/>
      <c r="D203" s="484"/>
    </row>
    <row r="204" spans="1:4" s="467" customFormat="1">
      <c r="A204" s="489"/>
      <c r="B204" s="484"/>
      <c r="C204" s="484"/>
      <c r="D204" s="484"/>
    </row>
    <row r="205" spans="1:4" s="467" customFormat="1">
      <c r="A205" s="489"/>
      <c r="B205" s="484"/>
      <c r="C205" s="484"/>
      <c r="D205" s="484"/>
    </row>
    <row r="206" spans="1:4" s="467" customFormat="1">
      <c r="A206" s="489"/>
      <c r="B206" s="484"/>
      <c r="C206" s="484"/>
      <c r="D206" s="484"/>
    </row>
    <row r="207" spans="1:4" s="467" customFormat="1">
      <c r="A207" s="489"/>
      <c r="B207" s="484"/>
      <c r="C207" s="484"/>
      <c r="D207" s="484"/>
    </row>
    <row r="208" spans="1:4" s="467" customFormat="1">
      <c r="A208" s="489"/>
      <c r="B208" s="484"/>
      <c r="C208" s="484"/>
      <c r="D208" s="484"/>
    </row>
    <row r="209" spans="1:4" s="467" customFormat="1">
      <c r="A209" s="489"/>
      <c r="B209" s="484"/>
      <c r="C209" s="484"/>
      <c r="D209" s="484"/>
    </row>
    <row r="210" spans="1:4" s="467" customFormat="1">
      <c r="A210" s="489"/>
      <c r="B210" s="484"/>
      <c r="C210" s="484"/>
      <c r="D210" s="484"/>
    </row>
    <row r="211" spans="1:4" s="467" customFormat="1">
      <c r="A211" s="489"/>
      <c r="B211" s="484"/>
      <c r="C211" s="484"/>
      <c r="D211" s="484"/>
    </row>
    <row r="212" spans="1:4" s="467" customFormat="1">
      <c r="A212" s="489"/>
      <c r="B212" s="484"/>
      <c r="C212" s="484"/>
      <c r="D212" s="484"/>
    </row>
    <row r="213" spans="1:4" s="467" customFormat="1">
      <c r="A213" s="489"/>
      <c r="B213" s="484"/>
      <c r="C213" s="484"/>
      <c r="D213" s="484"/>
    </row>
    <row r="214" spans="1:4" s="467" customFormat="1">
      <c r="A214" s="489"/>
      <c r="B214" s="484"/>
      <c r="C214" s="484"/>
      <c r="D214" s="484"/>
    </row>
    <row r="215" spans="1:4" s="467" customFormat="1">
      <c r="A215" s="489"/>
      <c r="B215" s="484"/>
      <c r="C215" s="484"/>
      <c r="D215" s="484"/>
    </row>
    <row r="216" spans="1:4" s="467" customFormat="1">
      <c r="A216" s="489"/>
      <c r="B216" s="484"/>
      <c r="C216" s="484"/>
      <c r="D216" s="484"/>
    </row>
    <row r="217" spans="1:4" s="467" customFormat="1">
      <c r="A217" s="489"/>
      <c r="B217" s="484"/>
      <c r="C217" s="484"/>
      <c r="D217" s="484"/>
    </row>
    <row r="218" spans="1:4" s="467" customFormat="1">
      <c r="A218" s="489"/>
      <c r="B218" s="484"/>
      <c r="C218" s="484"/>
      <c r="D218" s="484"/>
    </row>
    <row r="219" spans="1:4" s="467" customFormat="1">
      <c r="A219" s="489"/>
      <c r="B219" s="484"/>
      <c r="C219" s="484"/>
      <c r="D219" s="484"/>
    </row>
    <row r="220" spans="1:4" s="467" customFormat="1">
      <c r="A220" s="489"/>
      <c r="B220" s="484"/>
      <c r="C220" s="484"/>
      <c r="D220" s="484"/>
    </row>
    <row r="221" spans="1:4" s="467" customFormat="1">
      <c r="A221" s="489"/>
      <c r="B221" s="484"/>
      <c r="C221" s="484"/>
      <c r="D221" s="484"/>
    </row>
    <row r="222" spans="1:4" s="467" customFormat="1">
      <c r="A222" s="489"/>
      <c r="B222" s="484"/>
      <c r="C222" s="484"/>
      <c r="D222" s="484"/>
    </row>
    <row r="223" spans="1:4" s="467" customFormat="1">
      <c r="A223" s="489"/>
      <c r="B223" s="484"/>
      <c r="C223" s="484"/>
      <c r="D223" s="484"/>
    </row>
    <row r="224" spans="1:4" s="467" customFormat="1">
      <c r="A224" s="489"/>
      <c r="B224" s="484"/>
      <c r="C224" s="484"/>
      <c r="D224" s="484"/>
    </row>
    <row r="225" spans="1:4" s="467" customFormat="1">
      <c r="A225" s="489"/>
      <c r="B225" s="484"/>
      <c r="C225" s="484"/>
      <c r="D225" s="484"/>
    </row>
    <row r="226" spans="1:4" s="467" customFormat="1">
      <c r="A226" s="489"/>
      <c r="B226" s="484"/>
      <c r="C226" s="484"/>
      <c r="D226" s="484"/>
    </row>
    <row r="227" spans="1:4" s="467" customFormat="1">
      <c r="A227" s="489"/>
      <c r="B227" s="484"/>
      <c r="C227" s="484"/>
      <c r="D227" s="484"/>
    </row>
    <row r="228" spans="1:4" s="467" customFormat="1">
      <c r="A228" s="489"/>
      <c r="B228" s="484"/>
      <c r="C228" s="484"/>
      <c r="D228" s="484"/>
    </row>
    <row r="229" spans="1:4" s="467" customFormat="1">
      <c r="A229" s="489"/>
      <c r="B229" s="484"/>
      <c r="C229" s="484"/>
      <c r="D229" s="484"/>
    </row>
    <row r="230" spans="1:4" s="467" customFormat="1">
      <c r="A230" s="489"/>
      <c r="B230" s="484"/>
      <c r="C230" s="484"/>
      <c r="D230" s="484"/>
    </row>
    <row r="231" spans="1:4" s="467" customFormat="1">
      <c r="A231" s="489"/>
      <c r="B231" s="484"/>
      <c r="C231" s="484"/>
      <c r="D231" s="484"/>
    </row>
    <row r="232" spans="1:4" s="467" customFormat="1">
      <c r="A232" s="489"/>
      <c r="B232" s="484"/>
      <c r="C232" s="484"/>
      <c r="D232" s="484"/>
    </row>
    <row r="233" spans="1:4" s="467" customFormat="1">
      <c r="A233" s="489"/>
      <c r="B233" s="484"/>
      <c r="C233" s="484"/>
      <c r="D233" s="484"/>
    </row>
    <row r="234" spans="1:4" s="467" customFormat="1">
      <c r="A234" s="489"/>
      <c r="B234" s="484"/>
      <c r="C234" s="484"/>
      <c r="D234" s="484"/>
    </row>
    <row r="235" spans="1:4" s="467" customFormat="1">
      <c r="A235" s="489"/>
      <c r="B235" s="484"/>
      <c r="C235" s="484"/>
      <c r="D235" s="484"/>
    </row>
    <row r="236" spans="1:4" s="467" customFormat="1">
      <c r="A236" s="489"/>
      <c r="B236" s="484"/>
      <c r="C236" s="484"/>
      <c r="D236" s="484"/>
    </row>
    <row r="237" spans="1:4" s="467" customFormat="1">
      <c r="A237" s="489"/>
      <c r="B237" s="484"/>
      <c r="C237" s="484"/>
      <c r="D237" s="484"/>
    </row>
    <row r="238" spans="1:4" s="467" customFormat="1">
      <c r="A238" s="489"/>
      <c r="B238" s="484"/>
      <c r="C238" s="484"/>
      <c r="D238" s="484"/>
    </row>
    <row r="239" spans="1:4" s="467" customFormat="1">
      <c r="A239" s="489"/>
      <c r="B239" s="484"/>
      <c r="C239" s="484"/>
      <c r="D239" s="484"/>
    </row>
    <row r="240" spans="1:4" s="467" customFormat="1">
      <c r="A240" s="489"/>
      <c r="B240" s="484"/>
      <c r="C240" s="484"/>
      <c r="D240" s="484"/>
    </row>
    <row r="241" spans="1:4" s="467" customFormat="1">
      <c r="A241" s="489"/>
      <c r="B241" s="484"/>
      <c r="C241" s="484"/>
      <c r="D241" s="484"/>
    </row>
    <row r="242" spans="1:4" s="467" customFormat="1">
      <c r="A242" s="489"/>
      <c r="B242" s="484"/>
      <c r="C242" s="484"/>
      <c r="D242" s="484"/>
    </row>
    <row r="243" spans="1:4" s="467" customFormat="1">
      <c r="A243" s="489"/>
      <c r="B243" s="484"/>
      <c r="C243" s="484"/>
      <c r="D243" s="484"/>
    </row>
    <row r="244" spans="1:4" s="467" customFormat="1">
      <c r="A244" s="489"/>
      <c r="B244" s="484"/>
      <c r="C244" s="484"/>
      <c r="D244" s="484"/>
    </row>
    <row r="245" spans="1:4" s="467" customFormat="1">
      <c r="A245" s="489"/>
      <c r="B245" s="484"/>
      <c r="C245" s="484"/>
      <c r="D245" s="484"/>
    </row>
    <row r="246" spans="1:4" s="467" customFormat="1">
      <c r="A246" s="489"/>
      <c r="B246" s="484"/>
      <c r="C246" s="484"/>
      <c r="D246" s="484"/>
    </row>
    <row r="247" spans="1:4" s="467" customFormat="1">
      <c r="A247" s="489"/>
      <c r="B247" s="484"/>
      <c r="C247" s="484"/>
      <c r="D247" s="484"/>
    </row>
    <row r="248" spans="1:4" s="467" customFormat="1">
      <c r="A248" s="489"/>
      <c r="B248" s="484"/>
      <c r="C248" s="484"/>
      <c r="D248" s="484"/>
    </row>
    <row r="249" spans="1:4" s="467" customFormat="1">
      <c r="A249" s="489"/>
      <c r="B249" s="484"/>
      <c r="C249" s="484"/>
      <c r="D249" s="484"/>
    </row>
    <row r="250" spans="1:4" s="467" customFormat="1">
      <c r="A250" s="489"/>
      <c r="B250" s="484"/>
      <c r="C250" s="484"/>
      <c r="D250" s="484"/>
    </row>
    <row r="251" spans="1:4" s="467" customFormat="1">
      <c r="A251" s="489"/>
      <c r="B251" s="484"/>
      <c r="C251" s="484"/>
      <c r="D251" s="484"/>
    </row>
    <row r="252" spans="1:4" s="467" customFormat="1">
      <c r="A252" s="489"/>
      <c r="B252" s="484"/>
      <c r="C252" s="484"/>
      <c r="D252" s="484"/>
    </row>
    <row r="253" spans="1:4" s="467" customFormat="1">
      <c r="A253" s="489"/>
      <c r="B253" s="484"/>
      <c r="C253" s="484"/>
      <c r="D253" s="484"/>
    </row>
    <row r="254" spans="1:4" s="467" customFormat="1">
      <c r="A254" s="489"/>
      <c r="B254" s="484"/>
      <c r="C254" s="484"/>
      <c r="D254" s="484"/>
    </row>
    <row r="255" spans="1:4" s="467" customFormat="1">
      <c r="A255" s="489"/>
      <c r="B255" s="484"/>
      <c r="C255" s="484"/>
      <c r="D255" s="484"/>
    </row>
    <row r="256" spans="1:4" s="467" customFormat="1">
      <c r="A256" s="489"/>
      <c r="B256" s="484"/>
      <c r="C256" s="484"/>
      <c r="D256" s="484"/>
    </row>
    <row r="257" spans="1:4" s="467" customFormat="1">
      <c r="A257" s="489"/>
      <c r="B257" s="484"/>
      <c r="C257" s="484"/>
      <c r="D257" s="484"/>
    </row>
    <row r="258" spans="1:4" s="467" customFormat="1">
      <c r="A258" s="489"/>
      <c r="B258" s="484"/>
      <c r="C258" s="484"/>
      <c r="D258" s="484"/>
    </row>
    <row r="259" spans="1:4" s="467" customFormat="1">
      <c r="A259" s="489"/>
      <c r="B259" s="484"/>
      <c r="C259" s="484"/>
      <c r="D259" s="484"/>
    </row>
    <row r="260" spans="1:4" s="467" customFormat="1">
      <c r="A260" s="489"/>
      <c r="B260" s="484"/>
      <c r="C260" s="484"/>
      <c r="D260" s="484"/>
    </row>
    <row r="261" spans="1:4" s="467" customFormat="1">
      <c r="A261" s="489"/>
      <c r="B261" s="484"/>
      <c r="C261" s="484"/>
      <c r="D261" s="484"/>
    </row>
    <row r="262" spans="1:4" s="467" customFormat="1">
      <c r="A262" s="489"/>
      <c r="B262" s="484"/>
      <c r="C262" s="484"/>
      <c r="D262" s="484"/>
    </row>
    <row r="263" spans="1:4" s="467" customFormat="1">
      <c r="A263" s="489"/>
      <c r="B263" s="484"/>
      <c r="C263" s="484"/>
      <c r="D263" s="484"/>
    </row>
    <row r="264" spans="1:4" s="467" customFormat="1">
      <c r="A264" s="489"/>
      <c r="B264" s="484"/>
      <c r="C264" s="484"/>
      <c r="D264" s="484"/>
    </row>
    <row r="265" spans="1:4" s="467" customFormat="1">
      <c r="A265" s="489"/>
      <c r="B265" s="484"/>
      <c r="C265" s="484"/>
      <c r="D265" s="484"/>
    </row>
    <row r="266" spans="1:4" s="467" customFormat="1">
      <c r="A266" s="489"/>
      <c r="B266" s="484"/>
      <c r="C266" s="484"/>
      <c r="D266" s="484"/>
    </row>
    <row r="267" spans="1:4" s="467" customFormat="1">
      <c r="A267" s="489"/>
      <c r="B267" s="484"/>
      <c r="C267" s="484"/>
      <c r="D267" s="484"/>
    </row>
    <row r="268" spans="1:4" s="467" customFormat="1">
      <c r="A268" s="489"/>
      <c r="B268" s="484"/>
      <c r="C268" s="484"/>
      <c r="D268" s="484"/>
    </row>
    <row r="269" spans="1:4" s="467" customFormat="1">
      <c r="A269" s="489"/>
      <c r="B269" s="484"/>
      <c r="C269" s="484"/>
      <c r="D269" s="484"/>
    </row>
    <row r="270" spans="1:4" s="467" customFormat="1">
      <c r="A270" s="489"/>
      <c r="B270" s="484"/>
      <c r="C270" s="484"/>
      <c r="D270" s="484"/>
    </row>
    <row r="271" spans="1:4" s="467" customFormat="1">
      <c r="A271" s="489"/>
      <c r="B271" s="484"/>
      <c r="C271" s="484"/>
      <c r="D271" s="484"/>
    </row>
    <row r="272" spans="1:4" s="467" customFormat="1">
      <c r="A272" s="489"/>
      <c r="B272" s="484"/>
      <c r="C272" s="484"/>
      <c r="D272" s="484"/>
    </row>
    <row r="273" spans="1:4" s="467" customFormat="1">
      <c r="A273" s="489"/>
      <c r="B273" s="484"/>
      <c r="C273" s="484"/>
      <c r="D273" s="484"/>
    </row>
    <row r="274" spans="1:4" s="467" customFormat="1">
      <c r="A274" s="489"/>
      <c r="B274" s="484"/>
      <c r="C274" s="484"/>
      <c r="D274" s="484"/>
    </row>
    <row r="275" spans="1:4" s="467" customFormat="1">
      <c r="A275" s="489"/>
      <c r="B275" s="484"/>
      <c r="C275" s="484"/>
      <c r="D275" s="484"/>
    </row>
    <row r="276" spans="1:4" s="467" customFormat="1">
      <c r="A276" s="489"/>
      <c r="B276" s="484"/>
      <c r="C276" s="484"/>
      <c r="D276" s="484"/>
    </row>
    <row r="277" spans="1:4" s="467" customFormat="1">
      <c r="A277" s="489"/>
      <c r="B277" s="484"/>
      <c r="C277" s="484"/>
      <c r="D277" s="484"/>
    </row>
    <row r="278" spans="1:4" s="467" customFormat="1">
      <c r="A278" s="489"/>
      <c r="B278" s="484"/>
      <c r="C278" s="484"/>
      <c r="D278" s="484"/>
    </row>
    <row r="279" spans="1:4" s="467" customFormat="1">
      <c r="A279" s="489"/>
      <c r="B279" s="484"/>
      <c r="C279" s="484"/>
      <c r="D279" s="484"/>
    </row>
    <row r="280" spans="1:4" s="467" customFormat="1">
      <c r="A280" s="489"/>
      <c r="B280" s="484"/>
      <c r="C280" s="484"/>
      <c r="D280" s="484"/>
    </row>
    <row r="281" spans="1:4" s="467" customFormat="1">
      <c r="A281" s="489"/>
      <c r="B281" s="484"/>
      <c r="C281" s="484"/>
      <c r="D281" s="484"/>
    </row>
    <row r="282" spans="1:4" s="467" customFormat="1">
      <c r="A282" s="489"/>
      <c r="B282" s="484"/>
      <c r="C282" s="484"/>
      <c r="D282" s="484"/>
    </row>
    <row r="283" spans="1:4" s="467" customFormat="1">
      <c r="A283" s="489"/>
      <c r="B283" s="484"/>
      <c r="C283" s="484"/>
      <c r="D283" s="484"/>
    </row>
    <row r="284" spans="1:4" s="467" customFormat="1">
      <c r="A284" s="489"/>
      <c r="B284" s="484"/>
      <c r="C284" s="484"/>
      <c r="D284" s="484"/>
    </row>
    <row r="285" spans="1:4" s="467" customFormat="1">
      <c r="A285" s="489"/>
      <c r="B285" s="484"/>
      <c r="C285" s="484"/>
      <c r="D285" s="484"/>
    </row>
    <row r="286" spans="1:4" s="467" customFormat="1">
      <c r="A286" s="489"/>
      <c r="B286" s="484"/>
      <c r="C286" s="484"/>
      <c r="D286" s="484"/>
    </row>
    <row r="287" spans="1:4" s="467" customFormat="1">
      <c r="A287" s="489"/>
      <c r="B287" s="484"/>
      <c r="C287" s="484"/>
      <c r="D287" s="484"/>
    </row>
    <row r="288" spans="1:4" s="467" customFormat="1">
      <c r="A288" s="489"/>
      <c r="B288" s="484"/>
      <c r="C288" s="484"/>
      <c r="D288" s="484"/>
    </row>
    <row r="289" spans="1:4" s="467" customFormat="1">
      <c r="A289" s="489"/>
      <c r="B289" s="484"/>
      <c r="C289" s="484"/>
      <c r="D289" s="484"/>
    </row>
    <row r="290" spans="1:4" s="467" customFormat="1">
      <c r="A290" s="489"/>
      <c r="B290" s="484"/>
      <c r="C290" s="484"/>
      <c r="D290" s="484"/>
    </row>
    <row r="291" spans="1:4" s="467" customFormat="1">
      <c r="A291" s="489"/>
      <c r="B291" s="484"/>
      <c r="C291" s="484"/>
      <c r="D291" s="484"/>
    </row>
    <row r="292" spans="1:4" s="467" customFormat="1">
      <c r="A292" s="489"/>
      <c r="B292" s="484"/>
      <c r="C292" s="484"/>
      <c r="D292" s="484"/>
    </row>
    <row r="293" spans="1:4" s="467" customFormat="1">
      <c r="A293" s="489"/>
      <c r="B293" s="484"/>
      <c r="C293" s="484"/>
      <c r="D293" s="484"/>
    </row>
    <row r="294" spans="1:4" s="467" customFormat="1">
      <c r="A294" s="489"/>
      <c r="B294" s="484"/>
      <c r="C294" s="484"/>
      <c r="D294" s="484"/>
    </row>
    <row r="295" spans="1:4" s="467" customFormat="1">
      <c r="A295" s="489"/>
      <c r="B295" s="484"/>
      <c r="C295" s="484"/>
      <c r="D295" s="484"/>
    </row>
    <row r="296" spans="1:4" s="467" customFormat="1">
      <c r="A296" s="489"/>
      <c r="B296" s="484"/>
      <c r="C296" s="484"/>
      <c r="D296" s="484"/>
    </row>
    <row r="297" spans="1:4" s="467" customFormat="1">
      <c r="A297" s="489"/>
      <c r="B297" s="484"/>
      <c r="C297" s="484"/>
      <c r="D297" s="484"/>
    </row>
    <row r="298" spans="1:4" s="467" customFormat="1">
      <c r="A298" s="489"/>
      <c r="B298" s="484"/>
      <c r="C298" s="484"/>
      <c r="D298" s="484"/>
    </row>
    <row r="299" spans="1:4" s="467" customFormat="1">
      <c r="A299" s="489"/>
      <c r="B299" s="484"/>
      <c r="C299" s="484"/>
      <c r="D299" s="484"/>
    </row>
    <row r="300" spans="1:4" s="467" customFormat="1">
      <c r="A300" s="489"/>
      <c r="B300" s="484"/>
      <c r="C300" s="484"/>
      <c r="D300" s="484"/>
    </row>
    <row r="301" spans="1:4" s="467" customFormat="1">
      <c r="A301" s="489"/>
      <c r="B301" s="484"/>
      <c r="C301" s="484"/>
      <c r="D301" s="484"/>
    </row>
    <row r="302" spans="1:4" s="467" customFormat="1">
      <c r="A302" s="489"/>
      <c r="B302" s="484"/>
      <c r="C302" s="484"/>
      <c r="D302" s="484"/>
    </row>
    <row r="303" spans="1:4" s="467" customFormat="1">
      <c r="A303" s="489"/>
      <c r="B303" s="484"/>
      <c r="C303" s="484"/>
      <c r="D303" s="484"/>
    </row>
    <row r="304" spans="1:4" s="467" customFormat="1">
      <c r="A304" s="489"/>
      <c r="B304" s="484"/>
      <c r="C304" s="484"/>
      <c r="D304" s="484"/>
    </row>
    <row r="305" spans="1:4" s="467" customFormat="1">
      <c r="A305" s="489"/>
      <c r="B305" s="484"/>
      <c r="C305" s="484"/>
      <c r="D305" s="484"/>
    </row>
    <row r="306" spans="1:4" s="467" customFormat="1">
      <c r="A306" s="489"/>
      <c r="B306" s="484"/>
      <c r="C306" s="484"/>
      <c r="D306" s="484"/>
    </row>
    <row r="307" spans="1:4" s="467" customFormat="1">
      <c r="A307" s="489"/>
      <c r="B307" s="484"/>
      <c r="C307" s="484"/>
      <c r="D307" s="484"/>
    </row>
    <row r="308" spans="1:4" s="467" customFormat="1">
      <c r="A308" s="489"/>
      <c r="B308" s="484"/>
      <c r="C308" s="484"/>
      <c r="D308" s="484"/>
    </row>
    <row r="309" spans="1:4" s="467" customFormat="1">
      <c r="A309" s="489"/>
      <c r="B309" s="484"/>
      <c r="C309" s="484"/>
      <c r="D309" s="484"/>
    </row>
    <row r="310" spans="1:4" s="467" customFormat="1">
      <c r="A310" s="489"/>
      <c r="B310" s="484"/>
      <c r="C310" s="484"/>
      <c r="D310" s="484"/>
    </row>
    <row r="311" spans="1:4" s="467" customFormat="1">
      <c r="A311" s="489"/>
      <c r="B311" s="484"/>
      <c r="C311" s="484"/>
      <c r="D311" s="484"/>
    </row>
    <row r="312" spans="1:4" s="467" customFormat="1">
      <c r="A312" s="489"/>
      <c r="B312" s="484"/>
      <c r="C312" s="484"/>
      <c r="D312" s="484"/>
    </row>
    <row r="313" spans="1:4" s="467" customFormat="1">
      <c r="A313" s="489"/>
      <c r="B313" s="484"/>
      <c r="C313" s="484"/>
      <c r="D313" s="484"/>
    </row>
    <row r="314" spans="1:4" s="467" customFormat="1">
      <c r="A314" s="489"/>
      <c r="B314" s="484"/>
      <c r="C314" s="484"/>
      <c r="D314" s="484"/>
    </row>
    <row r="315" spans="1:4" s="467" customFormat="1">
      <c r="A315" s="489"/>
      <c r="B315" s="484"/>
      <c r="C315" s="484"/>
      <c r="D315" s="484"/>
    </row>
    <row r="316" spans="1:4" s="467" customFormat="1">
      <c r="A316" s="489"/>
      <c r="B316" s="484"/>
      <c r="C316" s="484"/>
      <c r="D316" s="484"/>
    </row>
    <row r="317" spans="1:4" s="467" customFormat="1">
      <c r="A317" s="489"/>
      <c r="B317" s="484"/>
      <c r="C317" s="484"/>
      <c r="D317" s="484"/>
    </row>
    <row r="318" spans="1:4" s="467" customFormat="1">
      <c r="A318" s="489"/>
      <c r="B318" s="484"/>
      <c r="C318" s="484"/>
      <c r="D318" s="484"/>
    </row>
    <row r="319" spans="1:4" s="467" customFormat="1">
      <c r="A319" s="489"/>
      <c r="B319" s="484"/>
      <c r="C319" s="484"/>
      <c r="D319" s="484"/>
    </row>
    <row r="320" spans="1:4" s="467" customFormat="1">
      <c r="A320" s="489"/>
      <c r="B320" s="484"/>
      <c r="C320" s="484"/>
      <c r="D320" s="484"/>
    </row>
    <row r="321" spans="1:4" s="467" customFormat="1">
      <c r="A321" s="489"/>
      <c r="B321" s="484"/>
      <c r="C321" s="484"/>
      <c r="D321" s="484"/>
    </row>
    <row r="322" spans="1:4" s="467" customFormat="1">
      <c r="A322" s="489"/>
      <c r="B322" s="484"/>
      <c r="C322" s="484"/>
      <c r="D322" s="484"/>
    </row>
    <row r="323" spans="1:4" s="467" customFormat="1">
      <c r="A323" s="489"/>
      <c r="B323" s="484"/>
      <c r="C323" s="484"/>
      <c r="D323" s="484"/>
    </row>
    <row r="324" spans="1:4" s="467" customFormat="1">
      <c r="A324" s="489"/>
      <c r="B324" s="484"/>
      <c r="C324" s="484"/>
      <c r="D324" s="484"/>
    </row>
    <row r="325" spans="1:4" s="467" customFormat="1">
      <c r="A325" s="489"/>
      <c r="B325" s="484"/>
      <c r="C325" s="484"/>
      <c r="D325" s="484"/>
    </row>
    <row r="326" spans="1:4" s="467" customFormat="1">
      <c r="A326" s="489"/>
      <c r="B326" s="484"/>
      <c r="C326" s="484"/>
      <c r="D326" s="484"/>
    </row>
    <row r="327" spans="1:4" s="467" customFormat="1">
      <c r="A327" s="489"/>
      <c r="B327" s="484"/>
      <c r="C327" s="484"/>
      <c r="D327" s="484"/>
    </row>
    <row r="328" spans="1:4" s="467" customFormat="1">
      <c r="A328" s="489"/>
      <c r="B328" s="484"/>
      <c r="C328" s="484"/>
      <c r="D328" s="484"/>
    </row>
    <row r="329" spans="1:4" s="467" customFormat="1">
      <c r="A329" s="489"/>
      <c r="B329" s="484"/>
      <c r="C329" s="484"/>
      <c r="D329" s="484"/>
    </row>
    <row r="330" spans="1:4" s="467" customFormat="1">
      <c r="A330" s="489"/>
      <c r="B330" s="484"/>
      <c r="C330" s="484"/>
      <c r="D330" s="484"/>
    </row>
    <row r="331" spans="1:4" s="467" customFormat="1">
      <c r="A331" s="489"/>
      <c r="B331" s="484"/>
      <c r="C331" s="484"/>
      <c r="D331" s="484"/>
    </row>
    <row r="332" spans="1:4" s="467" customFormat="1">
      <c r="A332" s="489"/>
      <c r="B332" s="484"/>
      <c r="C332" s="484"/>
      <c r="D332" s="484"/>
    </row>
    <row r="333" spans="1:4" s="467" customFormat="1">
      <c r="A333" s="489"/>
      <c r="B333" s="484"/>
      <c r="C333" s="484"/>
      <c r="D333" s="484"/>
    </row>
    <row r="334" spans="1:4" s="467" customFormat="1">
      <c r="A334" s="489"/>
      <c r="B334" s="484"/>
      <c r="C334" s="484"/>
      <c r="D334" s="484"/>
    </row>
    <row r="335" spans="1:4" s="467" customFormat="1">
      <c r="A335" s="489"/>
      <c r="B335" s="484"/>
      <c r="C335" s="484"/>
      <c r="D335" s="484"/>
    </row>
    <row r="336" spans="1:4" s="467" customFormat="1">
      <c r="A336" s="489"/>
      <c r="B336" s="484"/>
      <c r="C336" s="484"/>
      <c r="D336" s="484"/>
    </row>
    <row r="337" spans="1:4" s="467" customFormat="1">
      <c r="A337" s="489"/>
      <c r="B337" s="484"/>
      <c r="C337" s="484"/>
      <c r="D337" s="484"/>
    </row>
    <row r="338" spans="1:4" s="467" customFormat="1">
      <c r="A338" s="489"/>
      <c r="B338" s="484"/>
      <c r="C338" s="484"/>
      <c r="D338" s="484"/>
    </row>
    <row r="339" spans="1:4" s="467" customFormat="1">
      <c r="A339" s="489"/>
      <c r="B339" s="484"/>
      <c r="C339" s="484"/>
      <c r="D339" s="484"/>
    </row>
    <row r="340" spans="1:4" s="467" customFormat="1">
      <c r="A340" s="489"/>
      <c r="B340" s="484"/>
      <c r="C340" s="484"/>
      <c r="D340" s="484"/>
    </row>
    <row r="341" spans="1:4" s="467" customFormat="1">
      <c r="A341" s="489"/>
      <c r="B341" s="484"/>
      <c r="C341" s="484"/>
      <c r="D341" s="484"/>
    </row>
    <row r="342" spans="1:4" s="467" customFormat="1">
      <c r="A342" s="489"/>
      <c r="B342" s="484"/>
      <c r="C342" s="484"/>
      <c r="D342" s="484"/>
    </row>
    <row r="343" spans="1:4" s="467" customFormat="1">
      <c r="A343" s="489"/>
      <c r="B343" s="484"/>
      <c r="C343" s="484"/>
      <c r="D343" s="484"/>
    </row>
    <row r="344" spans="1:4" s="467" customFormat="1">
      <c r="A344" s="489"/>
      <c r="B344" s="484"/>
      <c r="C344" s="484"/>
      <c r="D344" s="484"/>
    </row>
    <row r="345" spans="1:4" s="467" customFormat="1">
      <c r="A345" s="489"/>
      <c r="B345" s="484"/>
      <c r="C345" s="484"/>
      <c r="D345" s="484"/>
    </row>
    <row r="346" spans="1:4" s="467" customFormat="1">
      <c r="A346" s="489"/>
      <c r="B346" s="484"/>
      <c r="C346" s="484"/>
      <c r="D346" s="484"/>
    </row>
    <row r="347" spans="1:4" s="467" customFormat="1">
      <c r="A347" s="489"/>
      <c r="B347" s="484"/>
      <c r="C347" s="484"/>
      <c r="D347" s="484"/>
    </row>
    <row r="348" spans="1:4" s="467" customFormat="1">
      <c r="A348" s="489"/>
      <c r="B348" s="484"/>
      <c r="C348" s="484"/>
      <c r="D348" s="484"/>
    </row>
    <row r="349" spans="1:4" s="467" customFormat="1">
      <c r="A349" s="489"/>
      <c r="B349" s="484"/>
      <c r="C349" s="484"/>
      <c r="D349" s="484"/>
    </row>
    <row r="350" spans="1:4" s="467" customFormat="1">
      <c r="A350" s="489"/>
      <c r="B350" s="484"/>
      <c r="C350" s="484"/>
      <c r="D350" s="484"/>
    </row>
    <row r="351" spans="1:4" s="467" customFormat="1">
      <c r="A351" s="489"/>
      <c r="B351" s="484"/>
      <c r="C351" s="484"/>
      <c r="D351" s="484"/>
    </row>
    <row r="352" spans="1:4" s="467" customFormat="1">
      <c r="A352" s="489"/>
      <c r="B352" s="484"/>
      <c r="C352" s="484"/>
      <c r="D352" s="484"/>
    </row>
    <row r="353" spans="1:4" s="467" customFormat="1">
      <c r="A353" s="489"/>
      <c r="B353" s="484"/>
      <c r="C353" s="484"/>
      <c r="D353" s="484"/>
    </row>
    <row r="354" spans="1:4" s="467" customFormat="1">
      <c r="A354" s="489"/>
      <c r="B354" s="484"/>
      <c r="C354" s="484"/>
      <c r="D354" s="484"/>
    </row>
    <row r="355" spans="1:4" s="467" customFormat="1">
      <c r="A355" s="489"/>
      <c r="B355" s="484"/>
      <c r="C355" s="484"/>
      <c r="D355" s="484"/>
    </row>
    <row r="356" spans="1:4" s="467" customFormat="1">
      <c r="A356" s="489"/>
      <c r="B356" s="484"/>
      <c r="C356" s="484"/>
      <c r="D356" s="484"/>
    </row>
    <row r="357" spans="1:4" s="467" customFormat="1">
      <c r="A357" s="489"/>
      <c r="B357" s="484"/>
      <c r="C357" s="484"/>
      <c r="D357" s="484"/>
    </row>
    <row r="358" spans="1:4" s="467" customFormat="1">
      <c r="A358" s="489"/>
      <c r="B358" s="484"/>
      <c r="C358" s="484"/>
      <c r="D358" s="484"/>
    </row>
    <row r="359" spans="1:4" s="467" customFormat="1">
      <c r="A359" s="489"/>
      <c r="B359" s="484"/>
      <c r="C359" s="484"/>
      <c r="D359" s="484"/>
    </row>
    <row r="360" spans="1:4" s="467" customFormat="1">
      <c r="A360" s="489"/>
      <c r="B360" s="484"/>
      <c r="C360" s="484"/>
      <c r="D360" s="484"/>
    </row>
    <row r="361" spans="1:4" s="467" customFormat="1">
      <c r="A361" s="489"/>
      <c r="B361" s="484"/>
      <c r="C361" s="484"/>
      <c r="D361" s="484"/>
    </row>
    <row r="362" spans="1:4" s="467" customFormat="1">
      <c r="A362" s="489"/>
      <c r="B362" s="484"/>
      <c r="C362" s="484"/>
      <c r="D362" s="484"/>
    </row>
    <row r="363" spans="1:4" s="467" customFormat="1">
      <c r="A363" s="489"/>
      <c r="B363" s="484"/>
      <c r="C363" s="484"/>
      <c r="D363" s="484"/>
    </row>
    <row r="364" spans="1:4" s="467" customFormat="1">
      <c r="A364" s="489"/>
      <c r="B364" s="484"/>
      <c r="C364" s="484"/>
      <c r="D364" s="484"/>
    </row>
    <row r="365" spans="1:4" s="467" customFormat="1">
      <c r="A365" s="489"/>
      <c r="B365" s="484"/>
      <c r="C365" s="484"/>
      <c r="D365" s="484"/>
    </row>
    <row r="366" spans="1:4" s="467" customFormat="1">
      <c r="A366" s="489"/>
      <c r="B366" s="484"/>
      <c r="C366" s="484"/>
      <c r="D366" s="484"/>
    </row>
    <row r="367" spans="1:4" s="467" customFormat="1">
      <c r="A367" s="489"/>
      <c r="B367" s="484"/>
      <c r="C367" s="484"/>
      <c r="D367" s="484"/>
    </row>
    <row r="368" spans="1:4" s="467" customFormat="1">
      <c r="A368" s="489"/>
      <c r="B368" s="484"/>
      <c r="C368" s="484"/>
      <c r="D368" s="484"/>
    </row>
    <row r="369" spans="1:4" s="467" customFormat="1">
      <c r="A369" s="489"/>
      <c r="B369" s="484"/>
      <c r="C369" s="484"/>
      <c r="D369" s="484"/>
    </row>
  </sheetData>
  <mergeCells count="4">
    <mergeCell ref="A1:D1"/>
    <mergeCell ref="A2:A4"/>
    <mergeCell ref="B2:C3"/>
    <mergeCell ref="D2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N20"/>
  <sheetViews>
    <sheetView workbookViewId="0">
      <pane xSplit="2" ySplit="3" topLeftCell="C4" activePane="bottomRight" state="frozen"/>
      <selection activeCell="F15" sqref="F15"/>
      <selection pane="topRight" activeCell="F15" sqref="F15"/>
      <selection pane="bottomLeft" activeCell="F15" sqref="F15"/>
      <selection pane="bottomRight" activeCell="B16" sqref="B16"/>
    </sheetView>
  </sheetViews>
  <sheetFormatPr defaultRowHeight="15"/>
  <cols>
    <col min="1" max="1" width="4.140625" style="363" customWidth="1"/>
    <col min="2" max="2" width="48.7109375" style="368" customWidth="1"/>
    <col min="3" max="3" width="12.42578125" style="367" customWidth="1"/>
    <col min="4" max="4" width="16.85546875" style="368" customWidth="1"/>
    <col min="5" max="16384" width="9.140625" style="368"/>
  </cols>
  <sheetData>
    <row r="1" spans="1:14">
      <c r="A1" s="500" t="s">
        <v>612</v>
      </c>
      <c r="B1" s="500"/>
      <c r="C1" s="500"/>
    </row>
    <row r="2" spans="1:14" s="365" customFormat="1" ht="30" customHeight="1">
      <c r="A2" s="501" t="s">
        <v>587</v>
      </c>
      <c r="B2" s="502" t="s">
        <v>582</v>
      </c>
      <c r="C2" s="501" t="s">
        <v>610</v>
      </c>
    </row>
    <row r="3" spans="1:14" s="365" customFormat="1">
      <c r="A3" s="501"/>
      <c r="B3" s="503"/>
      <c r="C3" s="501"/>
    </row>
    <row r="4" spans="1:14" s="365" customFormat="1">
      <c r="A4" s="61">
        <v>1</v>
      </c>
      <c r="B4" s="362" t="s">
        <v>167</v>
      </c>
      <c r="C4" s="366">
        <v>873</v>
      </c>
    </row>
    <row r="5" spans="1:14" s="365" customFormat="1">
      <c r="A5" s="61">
        <v>2</v>
      </c>
      <c r="B5" s="362" t="s">
        <v>166</v>
      </c>
      <c r="C5" s="366">
        <v>2612</v>
      </c>
    </row>
    <row r="6" spans="1:14" s="365" customFormat="1">
      <c r="A6" s="61">
        <v>3</v>
      </c>
      <c r="B6" s="362" t="s">
        <v>63</v>
      </c>
      <c r="C6" s="366">
        <v>1431</v>
      </c>
    </row>
    <row r="7" spans="1:14" s="365" customFormat="1">
      <c r="A7" s="61">
        <v>4</v>
      </c>
      <c r="B7" s="362" t="s">
        <v>64</v>
      </c>
      <c r="C7" s="366">
        <v>2488</v>
      </c>
    </row>
    <row r="8" spans="1:14" s="365" customFormat="1">
      <c r="A8" s="61">
        <v>5</v>
      </c>
      <c r="B8" s="362" t="s">
        <v>589</v>
      </c>
      <c r="C8" s="366">
        <v>4092</v>
      </c>
    </row>
    <row r="9" spans="1:14" s="365" customFormat="1">
      <c r="A9" s="61">
        <v>6</v>
      </c>
      <c r="B9" s="362" t="s">
        <v>590</v>
      </c>
      <c r="C9" s="366">
        <v>328</v>
      </c>
    </row>
    <row r="10" spans="1:14" s="365" customFormat="1">
      <c r="A10" s="61">
        <v>7</v>
      </c>
      <c r="B10" s="362" t="s">
        <v>588</v>
      </c>
      <c r="C10" s="366">
        <v>9729</v>
      </c>
    </row>
    <row r="11" spans="1:14" s="365" customFormat="1">
      <c r="A11" s="61">
        <v>8</v>
      </c>
      <c r="B11" s="362" t="s">
        <v>13</v>
      </c>
      <c r="C11" s="65">
        <v>10434</v>
      </c>
    </row>
    <row r="13" spans="1:14">
      <c r="B13" s="364"/>
    </row>
    <row r="14" spans="1:14">
      <c r="I14" s="371"/>
      <c r="J14" s="364"/>
      <c r="K14" s="364"/>
      <c r="L14" s="364"/>
      <c r="M14" s="364"/>
      <c r="N14" s="364"/>
    </row>
    <row r="15" spans="1:14">
      <c r="I15" s="371"/>
      <c r="J15" s="364"/>
      <c r="K15" s="364"/>
      <c r="L15" s="364"/>
      <c r="M15" s="364"/>
      <c r="N15" s="364"/>
    </row>
    <row r="16" spans="1:14">
      <c r="I16" s="371"/>
      <c r="J16" s="364"/>
      <c r="K16" s="364"/>
      <c r="L16" s="364"/>
      <c r="M16" s="364"/>
      <c r="N16" s="364"/>
    </row>
    <row r="17" spans="9:14">
      <c r="I17" s="371"/>
      <c r="J17" s="364"/>
      <c r="K17" s="364"/>
      <c r="L17" s="364"/>
      <c r="M17" s="364"/>
      <c r="N17" s="364"/>
    </row>
    <row r="18" spans="9:14">
      <c r="I18" s="371"/>
      <c r="J18" s="364"/>
      <c r="K18" s="364"/>
      <c r="L18" s="364"/>
      <c r="M18" s="364"/>
      <c r="N18" s="364"/>
    </row>
    <row r="19" spans="9:14">
      <c r="I19" s="371"/>
      <c r="J19" s="364"/>
      <c r="K19" s="364"/>
      <c r="L19" s="364"/>
      <c r="M19" s="364"/>
      <c r="N19" s="364"/>
    </row>
    <row r="20" spans="9:14">
      <c r="I20" s="371"/>
      <c r="J20" s="364"/>
      <c r="K20" s="364"/>
      <c r="L20" s="364"/>
      <c r="M20" s="364"/>
      <c r="N20" s="364"/>
    </row>
  </sheetData>
  <mergeCells count="4">
    <mergeCell ref="A1:C1"/>
    <mergeCell ref="A2:A3"/>
    <mergeCell ref="C2:C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D16" sqref="D16"/>
    </sheetView>
  </sheetViews>
  <sheetFormatPr defaultRowHeight="12.75"/>
  <cols>
    <col min="1" max="1" width="3.28515625" style="641" customWidth="1"/>
    <col min="2" max="2" width="11" style="641" customWidth="1"/>
    <col min="3" max="3" width="24.5703125" style="641" customWidth="1"/>
    <col min="4" max="4" width="42.7109375" style="641" customWidth="1"/>
    <col min="5" max="5" width="12.85546875" style="641" customWidth="1"/>
    <col min="6" max="16384" width="9.140625" style="641"/>
  </cols>
  <sheetData>
    <row r="1" spans="1:7" ht="33.75" customHeight="1">
      <c r="A1" s="640" t="s">
        <v>619</v>
      </c>
    </row>
    <row r="2" spans="1:7" ht="15" customHeight="1">
      <c r="A2" s="505" t="s">
        <v>620</v>
      </c>
      <c r="B2" s="642" t="s">
        <v>621</v>
      </c>
      <c r="C2" s="504" t="s">
        <v>582</v>
      </c>
      <c r="D2" s="642" t="s">
        <v>622</v>
      </c>
      <c r="E2" s="505" t="s">
        <v>609</v>
      </c>
      <c r="G2" s="643"/>
    </row>
    <row r="3" spans="1:7">
      <c r="A3" s="644"/>
      <c r="B3" s="642"/>
      <c r="C3" s="504"/>
      <c r="D3" s="642"/>
      <c r="E3" s="645"/>
      <c r="G3" s="643"/>
    </row>
    <row r="4" spans="1:7">
      <c r="A4" s="646"/>
      <c r="B4" s="647"/>
      <c r="C4" s="647"/>
      <c r="D4" s="647"/>
      <c r="E4" s="648"/>
    </row>
    <row r="5" spans="1:7">
      <c r="A5" s="648">
        <v>1</v>
      </c>
      <c r="B5" s="442" t="s">
        <v>630</v>
      </c>
      <c r="C5" s="442" t="s">
        <v>248</v>
      </c>
      <c r="D5" s="442" t="s">
        <v>625</v>
      </c>
      <c r="E5" s="649">
        <v>85</v>
      </c>
    </row>
    <row r="6" spans="1:7">
      <c r="A6" s="648">
        <v>2</v>
      </c>
      <c r="B6" s="442" t="s">
        <v>630</v>
      </c>
      <c r="C6" s="442" t="s">
        <v>248</v>
      </c>
      <c r="D6" s="442" t="s">
        <v>626</v>
      </c>
      <c r="E6" s="649">
        <v>115</v>
      </c>
    </row>
    <row r="7" spans="1:7">
      <c r="A7" s="648">
        <v>3</v>
      </c>
      <c r="B7" s="442" t="s">
        <v>630</v>
      </c>
      <c r="C7" s="442" t="s">
        <v>248</v>
      </c>
      <c r="D7" s="442" t="s">
        <v>627</v>
      </c>
      <c r="E7" s="649">
        <v>1507</v>
      </c>
    </row>
    <row r="8" spans="1:7">
      <c r="A8" s="648">
        <v>4</v>
      </c>
      <c r="B8" s="442" t="s">
        <v>630</v>
      </c>
      <c r="C8" s="442" t="s">
        <v>248</v>
      </c>
      <c r="D8" s="442" t="s">
        <v>628</v>
      </c>
      <c r="E8" s="649">
        <v>1503</v>
      </c>
    </row>
    <row r="9" spans="1:7">
      <c r="A9" s="648">
        <v>5</v>
      </c>
      <c r="B9" s="442" t="s">
        <v>630</v>
      </c>
      <c r="C9" s="442" t="s">
        <v>248</v>
      </c>
      <c r="D9" s="442" t="s">
        <v>629</v>
      </c>
      <c r="E9" s="649">
        <v>451</v>
      </c>
    </row>
    <row r="10" spans="1:7">
      <c r="A10" s="648"/>
      <c r="B10" s="442"/>
      <c r="C10" s="442" t="s">
        <v>632</v>
      </c>
      <c r="D10" s="442"/>
      <c r="E10" s="649">
        <v>3661</v>
      </c>
    </row>
  </sheetData>
  <mergeCells count="6">
    <mergeCell ref="G2:G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8"/>
  <sheetViews>
    <sheetView topLeftCell="A7" workbookViewId="0">
      <selection activeCell="B43" sqref="B43"/>
    </sheetView>
  </sheetViews>
  <sheetFormatPr defaultRowHeight="12.75"/>
  <cols>
    <col min="1" max="1" width="5.140625" style="398" customWidth="1"/>
    <col min="2" max="2" width="54" style="399" customWidth="1"/>
    <col min="3" max="3" width="14.28515625" style="400" hidden="1" customWidth="1"/>
    <col min="4" max="4" width="13.7109375" style="402" customWidth="1"/>
    <col min="5" max="5" width="13.140625" style="398" hidden="1" customWidth="1"/>
    <col min="6" max="6" width="11.42578125" style="398" hidden="1" customWidth="1"/>
    <col min="7" max="8" width="0" style="401" hidden="1" customWidth="1"/>
    <col min="9" max="9" width="13.5703125" style="401" hidden="1" customWidth="1"/>
    <col min="10" max="10" width="12.140625" style="401" hidden="1" customWidth="1"/>
    <col min="11" max="16384" width="9.140625" style="401"/>
  </cols>
  <sheetData>
    <row r="1" spans="1:10">
      <c r="A1" s="507" t="s">
        <v>633</v>
      </c>
      <c r="B1" s="507"/>
      <c r="C1" s="507"/>
    </row>
    <row r="2" spans="1:10" s="403" customFormat="1" ht="12.75" customHeight="1">
      <c r="A2" s="508" t="s">
        <v>620</v>
      </c>
      <c r="B2" s="504" t="s">
        <v>582</v>
      </c>
      <c r="C2" s="510" t="s">
        <v>634</v>
      </c>
      <c r="D2" s="510" t="s">
        <v>609</v>
      </c>
      <c r="E2" s="506" t="s">
        <v>635</v>
      </c>
      <c r="F2" s="506"/>
    </row>
    <row r="3" spans="1:10" s="403" customFormat="1" ht="38.25">
      <c r="A3" s="509"/>
      <c r="B3" s="504"/>
      <c r="C3" s="511"/>
      <c r="D3" s="512"/>
      <c r="E3" s="404" t="s">
        <v>636</v>
      </c>
      <c r="F3" s="404" t="s">
        <v>637</v>
      </c>
      <c r="I3" s="405" t="s">
        <v>136</v>
      </c>
      <c r="J3" s="405" t="s">
        <v>137</v>
      </c>
    </row>
    <row r="4" spans="1:10" s="403" customFormat="1">
      <c r="A4" s="406"/>
      <c r="B4" s="407"/>
      <c r="C4" s="408"/>
      <c r="D4" s="409"/>
      <c r="E4" s="406"/>
      <c r="F4" s="406"/>
      <c r="I4" s="405"/>
      <c r="J4" s="410"/>
    </row>
    <row r="5" spans="1:10" s="403" customFormat="1">
      <c r="A5" s="494">
        <v>1</v>
      </c>
      <c r="B5" s="411" t="s">
        <v>43</v>
      </c>
      <c r="C5" s="412"/>
      <c r="D5" s="409">
        <v>2207</v>
      </c>
      <c r="E5" s="409" t="e">
        <f>#REF!/12*3</f>
        <v>#REF!</v>
      </c>
      <c r="F5" s="409" t="e">
        <f>#REF!-E5</f>
        <v>#REF!</v>
      </c>
      <c r="G5" s="403" t="e">
        <f>#REF!</f>
        <v>#REF!</v>
      </c>
      <c r="I5" s="410">
        <v>-700</v>
      </c>
      <c r="J5" s="410"/>
    </row>
    <row r="6" spans="1:10" s="403" customFormat="1">
      <c r="A6" s="494">
        <v>2</v>
      </c>
      <c r="B6" s="411" t="s">
        <v>638</v>
      </c>
      <c r="C6" s="412"/>
      <c r="D6" s="409">
        <v>1200</v>
      </c>
      <c r="E6" s="409" t="e">
        <f>#REF!/12*3</f>
        <v>#REF!</v>
      </c>
      <c r="F6" s="409" t="e">
        <f>#REF!-E6</f>
        <v>#REF!</v>
      </c>
      <c r="G6" s="403" t="e">
        <f>#REF!</f>
        <v>#REF!</v>
      </c>
      <c r="I6" s="410">
        <v>700</v>
      </c>
      <c r="J6" s="410"/>
    </row>
    <row r="7" spans="1:10" s="403" customFormat="1">
      <c r="A7" s="494">
        <v>3</v>
      </c>
      <c r="B7" s="411" t="s">
        <v>454</v>
      </c>
      <c r="C7" s="412">
        <v>752</v>
      </c>
      <c r="D7" s="409">
        <v>2697</v>
      </c>
      <c r="E7" s="409" t="e">
        <f>#REF!/12*3</f>
        <v>#REF!</v>
      </c>
      <c r="F7" s="409" t="e">
        <f>#REF!-E7</f>
        <v>#REF!</v>
      </c>
      <c r="G7" s="403" t="e">
        <f>#REF!</f>
        <v>#REF!</v>
      </c>
      <c r="I7" s="410"/>
      <c r="J7" s="410"/>
    </row>
    <row r="8" spans="1:10" s="403" customFormat="1">
      <c r="A8" s="494">
        <v>4</v>
      </c>
      <c r="B8" s="411" t="s">
        <v>461</v>
      </c>
      <c r="C8" s="412">
        <v>935</v>
      </c>
      <c r="D8" s="409">
        <v>2744</v>
      </c>
      <c r="E8" s="409" t="e">
        <f>#REF!/12*3</f>
        <v>#REF!</v>
      </c>
      <c r="F8" s="409" t="e">
        <f>#REF!-E8</f>
        <v>#REF!</v>
      </c>
      <c r="G8" s="403" t="e">
        <f>#REF!</f>
        <v>#REF!</v>
      </c>
      <c r="I8" s="410"/>
      <c r="J8" s="410"/>
    </row>
    <row r="9" spans="1:10" s="403" customFormat="1">
      <c r="A9" s="494">
        <v>5</v>
      </c>
      <c r="B9" s="411" t="s">
        <v>443</v>
      </c>
      <c r="C9" s="412">
        <v>4015</v>
      </c>
      <c r="D9" s="409">
        <v>5570</v>
      </c>
      <c r="E9" s="409" t="e">
        <f>#REF!/12*3</f>
        <v>#REF!</v>
      </c>
      <c r="F9" s="409" t="e">
        <f>#REF!-E9</f>
        <v>#REF!</v>
      </c>
      <c r="G9" s="403" t="e">
        <f>#REF!</f>
        <v>#REF!</v>
      </c>
      <c r="I9" s="410"/>
      <c r="J9" s="410"/>
    </row>
    <row r="10" spans="1:10" s="403" customFormat="1" ht="25.5">
      <c r="A10" s="494">
        <v>6</v>
      </c>
      <c r="B10" s="411" t="s">
        <v>449</v>
      </c>
      <c r="C10" s="412">
        <v>1701</v>
      </c>
      <c r="D10" s="409">
        <v>4116</v>
      </c>
      <c r="E10" s="409" t="e">
        <f>#REF!/12*3</f>
        <v>#REF!</v>
      </c>
      <c r="F10" s="409" t="e">
        <f>#REF!-E10</f>
        <v>#REF!</v>
      </c>
      <c r="G10" s="403" t="e">
        <f>#REF!</f>
        <v>#REF!</v>
      </c>
      <c r="I10" s="410"/>
      <c r="J10" s="410"/>
    </row>
    <row r="11" spans="1:10" s="403" customFormat="1">
      <c r="A11" s="494">
        <v>7</v>
      </c>
      <c r="B11" s="411" t="s">
        <v>15</v>
      </c>
      <c r="C11" s="412">
        <v>1108</v>
      </c>
      <c r="D11" s="409">
        <v>3216</v>
      </c>
      <c r="E11" s="409" t="e">
        <f>#REF!/12*3</f>
        <v>#REF!</v>
      </c>
      <c r="F11" s="409" t="e">
        <f>#REF!-E11</f>
        <v>#REF!</v>
      </c>
      <c r="G11" s="403" t="e">
        <f>#REF!</f>
        <v>#REF!</v>
      </c>
      <c r="I11" s="410"/>
      <c r="J11" s="410"/>
    </row>
    <row r="12" spans="1:10" s="403" customFormat="1">
      <c r="A12" s="494">
        <v>8</v>
      </c>
      <c r="B12" s="411" t="s">
        <v>639</v>
      </c>
      <c r="C12" s="412">
        <v>623</v>
      </c>
      <c r="D12" s="409">
        <v>1830</v>
      </c>
      <c r="E12" s="409" t="e">
        <f>#REF!/12*3</f>
        <v>#REF!</v>
      </c>
      <c r="F12" s="409" t="e">
        <f>#REF!-E12</f>
        <v>#REF!</v>
      </c>
      <c r="G12" s="403" t="e">
        <f>#REF!</f>
        <v>#REF!</v>
      </c>
      <c r="I12" s="410"/>
      <c r="J12" s="410"/>
    </row>
    <row r="13" spans="1:10" s="403" customFormat="1">
      <c r="A13" s="494">
        <v>9</v>
      </c>
      <c r="B13" s="411" t="s">
        <v>166</v>
      </c>
      <c r="C13" s="414">
        <v>2278</v>
      </c>
      <c r="D13" s="409">
        <v>1200</v>
      </c>
      <c r="E13" s="409" t="e">
        <f>#REF!/12*3</f>
        <v>#REF!</v>
      </c>
      <c r="F13" s="409" t="e">
        <f>#REF!-E13</f>
        <v>#REF!</v>
      </c>
      <c r="G13" s="403" t="e">
        <f>#REF!</f>
        <v>#REF!</v>
      </c>
      <c r="I13" s="410"/>
      <c r="J13" s="410"/>
    </row>
    <row r="14" spans="1:10" s="403" customFormat="1">
      <c r="A14" s="494">
        <v>10</v>
      </c>
      <c r="B14" s="411" t="s">
        <v>640</v>
      </c>
      <c r="C14" s="415"/>
      <c r="D14" s="409">
        <v>500</v>
      </c>
      <c r="E14" s="409" t="e">
        <f>#REF!/12*3</f>
        <v>#REF!</v>
      </c>
      <c r="F14" s="409" t="e">
        <f>#REF!-E14</f>
        <v>#REF!</v>
      </c>
      <c r="G14" s="403" t="e">
        <f>#REF!</f>
        <v>#REF!</v>
      </c>
      <c r="I14" s="410"/>
      <c r="J14" s="410"/>
    </row>
    <row r="15" spans="1:10" s="403" customFormat="1">
      <c r="A15" s="494">
        <v>11</v>
      </c>
      <c r="B15" s="411" t="s">
        <v>624</v>
      </c>
      <c r="C15" s="414"/>
      <c r="D15" s="409">
        <v>5351</v>
      </c>
      <c r="E15" s="409" t="e">
        <f>#REF!/12*3</f>
        <v>#REF!</v>
      </c>
      <c r="F15" s="409" t="e">
        <f>#REF!-E15</f>
        <v>#REF!</v>
      </c>
      <c r="G15" s="403" t="e">
        <f>#REF!</f>
        <v>#REF!</v>
      </c>
      <c r="I15" s="410"/>
      <c r="J15" s="410"/>
    </row>
    <row r="16" spans="1:10" s="403" customFormat="1">
      <c r="A16" s="494">
        <v>12</v>
      </c>
      <c r="B16" s="411" t="s">
        <v>55</v>
      </c>
      <c r="C16" s="415">
        <v>422</v>
      </c>
      <c r="D16" s="409">
        <v>1500</v>
      </c>
      <c r="E16" s="409" t="e">
        <f>#REF!/12*3</f>
        <v>#REF!</v>
      </c>
      <c r="F16" s="409" t="e">
        <f>#REF!-E16</f>
        <v>#REF!</v>
      </c>
      <c r="G16" s="403" t="e">
        <f>#REF!</f>
        <v>#REF!</v>
      </c>
      <c r="I16" s="410"/>
      <c r="J16" s="410"/>
    </row>
    <row r="17" spans="1:10" s="403" customFormat="1">
      <c r="A17" s="494">
        <v>13</v>
      </c>
      <c r="B17" s="411" t="s">
        <v>641</v>
      </c>
      <c r="C17" s="414"/>
      <c r="D17" s="409">
        <v>1000</v>
      </c>
      <c r="E17" s="409" t="e">
        <f>#REF!/12*3</f>
        <v>#REF!</v>
      </c>
      <c r="F17" s="409" t="e">
        <f>#REF!-E17</f>
        <v>#REF!</v>
      </c>
      <c r="G17" s="403" t="e">
        <f>#REF!</f>
        <v>#REF!</v>
      </c>
      <c r="I17" s="410"/>
      <c r="J17" s="410"/>
    </row>
    <row r="18" spans="1:10" s="403" customFormat="1">
      <c r="A18" s="494">
        <v>14</v>
      </c>
      <c r="B18" s="411" t="s">
        <v>465</v>
      </c>
      <c r="C18" s="415"/>
      <c r="D18" s="409">
        <v>3610</v>
      </c>
      <c r="E18" s="409" t="e">
        <f>#REF!/12*3</f>
        <v>#REF!</v>
      </c>
      <c r="F18" s="409" t="e">
        <f>#REF!-E18</f>
        <v>#REF!</v>
      </c>
      <c r="G18" s="403" t="e">
        <f>#REF!</f>
        <v>#REF!</v>
      </c>
      <c r="I18" s="410"/>
      <c r="J18" s="410"/>
    </row>
    <row r="19" spans="1:10" s="403" customFormat="1">
      <c r="A19" s="494">
        <v>15</v>
      </c>
      <c r="B19" s="411" t="s">
        <v>642</v>
      </c>
      <c r="C19" s="414"/>
      <c r="D19" s="409">
        <v>1032</v>
      </c>
      <c r="E19" s="409" t="e">
        <f>#REF!/12*3</f>
        <v>#REF!</v>
      </c>
      <c r="F19" s="409" t="e">
        <f>#REF!-E19</f>
        <v>#REF!</v>
      </c>
      <c r="G19" s="403" t="e">
        <f>#REF!</f>
        <v>#REF!</v>
      </c>
      <c r="I19" s="410"/>
      <c r="J19" s="410"/>
    </row>
    <row r="20" spans="1:10" s="403" customFormat="1">
      <c r="A20" s="494">
        <v>16</v>
      </c>
      <c r="B20" s="411" t="s">
        <v>643</v>
      </c>
      <c r="C20" s="415"/>
      <c r="D20" s="409">
        <v>264</v>
      </c>
      <c r="E20" s="409" t="e">
        <f>#REF!/12*3</f>
        <v>#REF!</v>
      </c>
      <c r="F20" s="409" t="e">
        <f>#REF!-E20</f>
        <v>#REF!</v>
      </c>
      <c r="G20" s="403" t="e">
        <f>#REF!</f>
        <v>#REF!</v>
      </c>
      <c r="I20" s="410"/>
      <c r="J20" s="410"/>
    </row>
    <row r="21" spans="1:10" s="403" customFormat="1">
      <c r="A21" s="494">
        <v>17</v>
      </c>
      <c r="B21" s="411" t="s">
        <v>467</v>
      </c>
      <c r="C21" s="415">
        <v>484</v>
      </c>
      <c r="D21" s="409">
        <v>3510</v>
      </c>
      <c r="E21" s="409" t="e">
        <f>#REF!/12*3</f>
        <v>#REF!</v>
      </c>
      <c r="F21" s="409" t="e">
        <f>#REF!-E21</f>
        <v>#REF!</v>
      </c>
      <c r="G21" s="403" t="e">
        <f>#REF!</f>
        <v>#REF!</v>
      </c>
      <c r="I21" s="410"/>
      <c r="J21" s="410"/>
    </row>
    <row r="22" spans="1:10" s="403" customFormat="1">
      <c r="A22" s="494">
        <v>18</v>
      </c>
      <c r="B22" s="411" t="s">
        <v>123</v>
      </c>
      <c r="C22" s="414">
        <v>19327</v>
      </c>
      <c r="D22" s="409">
        <v>9966</v>
      </c>
      <c r="E22" s="409" t="e">
        <f>#REF!/12*3</f>
        <v>#REF!</v>
      </c>
      <c r="F22" s="409" t="e">
        <f>#REF!-E22</f>
        <v>#REF!</v>
      </c>
      <c r="G22" s="403" t="e">
        <f>#REF!</f>
        <v>#REF!</v>
      </c>
      <c r="I22" s="410"/>
      <c r="J22" s="410"/>
    </row>
    <row r="23" spans="1:10" s="403" customFormat="1">
      <c r="A23" s="494">
        <v>19</v>
      </c>
      <c r="B23" s="411" t="s">
        <v>348</v>
      </c>
      <c r="C23" s="415">
        <v>3701</v>
      </c>
      <c r="D23" s="409">
        <v>4300</v>
      </c>
      <c r="E23" s="409" t="e">
        <f>#REF!/12*3</f>
        <v>#REF!</v>
      </c>
      <c r="F23" s="409" t="e">
        <f>#REF!-E23</f>
        <v>#REF!</v>
      </c>
      <c r="G23" s="403" t="e">
        <f>#REF!</f>
        <v>#REF!</v>
      </c>
      <c r="I23" s="410"/>
      <c r="J23" s="410"/>
    </row>
    <row r="24" spans="1:10" s="403" customFormat="1">
      <c r="A24" s="494">
        <v>20</v>
      </c>
      <c r="B24" s="411" t="s">
        <v>469</v>
      </c>
      <c r="C24" s="414">
        <v>2195</v>
      </c>
      <c r="D24" s="409">
        <v>2063</v>
      </c>
      <c r="E24" s="409" t="e">
        <f>#REF!/12*3</f>
        <v>#REF!</v>
      </c>
      <c r="F24" s="409" t="e">
        <f>#REF!-E24</f>
        <v>#REF!</v>
      </c>
      <c r="G24" s="403" t="e">
        <f>#REF!</f>
        <v>#REF!</v>
      </c>
      <c r="I24" s="410"/>
      <c r="J24" s="410"/>
    </row>
    <row r="25" spans="1:10" s="403" customFormat="1">
      <c r="A25" s="494">
        <v>21</v>
      </c>
      <c r="B25" s="411" t="s">
        <v>63</v>
      </c>
      <c r="C25" s="415">
        <v>1335</v>
      </c>
      <c r="D25" s="409">
        <v>3399</v>
      </c>
      <c r="E25" s="409" t="e">
        <f>#REF!/12*3</f>
        <v>#REF!</v>
      </c>
      <c r="F25" s="409" t="e">
        <f>#REF!-E25</f>
        <v>#REF!</v>
      </c>
      <c r="G25" s="403" t="e">
        <f>#REF!</f>
        <v>#REF!</v>
      </c>
      <c r="I25" s="410"/>
      <c r="J25" s="410"/>
    </row>
    <row r="26" spans="1:10" s="403" customFormat="1">
      <c r="A26" s="494">
        <v>22</v>
      </c>
      <c r="B26" s="411" t="s">
        <v>64</v>
      </c>
      <c r="C26" s="415">
        <v>4831</v>
      </c>
      <c r="D26" s="409">
        <v>3399</v>
      </c>
      <c r="E26" s="409" t="e">
        <f>#REF!/12*3</f>
        <v>#REF!</v>
      </c>
      <c r="F26" s="409" t="e">
        <f>#REF!-E26</f>
        <v>#REF!</v>
      </c>
      <c r="G26" s="403" t="e">
        <f>#REF!</f>
        <v>#REF!</v>
      </c>
      <c r="I26" s="410"/>
      <c r="J26" s="410"/>
    </row>
    <row r="27" spans="1:10" s="403" customFormat="1" ht="25.5">
      <c r="A27" s="494">
        <v>23</v>
      </c>
      <c r="B27" s="411" t="s">
        <v>439</v>
      </c>
      <c r="C27" s="414"/>
      <c r="D27" s="409">
        <v>2940</v>
      </c>
      <c r="E27" s="409" t="e">
        <f>#REF!/12*3</f>
        <v>#REF!</v>
      </c>
      <c r="F27" s="409" t="e">
        <f>#REF!-E27</f>
        <v>#REF!</v>
      </c>
      <c r="G27" s="403" t="e">
        <f>#REF!</f>
        <v>#REF!</v>
      </c>
      <c r="I27" s="410"/>
      <c r="J27" s="410"/>
    </row>
    <row r="28" spans="1:10" s="403" customFormat="1">
      <c r="A28" s="494">
        <v>24</v>
      </c>
      <c r="B28" s="411" t="s">
        <v>248</v>
      </c>
      <c r="C28" s="415"/>
      <c r="D28" s="409">
        <v>2940</v>
      </c>
      <c r="E28" s="409" t="e">
        <f>#REF!/12*3</f>
        <v>#REF!</v>
      </c>
      <c r="F28" s="409" t="e">
        <f>#REF!-E28</f>
        <v>#REF!</v>
      </c>
      <c r="G28" s="403" t="e">
        <f>#REF!</f>
        <v>#REF!</v>
      </c>
      <c r="I28" s="410"/>
      <c r="J28" s="410"/>
    </row>
    <row r="29" spans="1:10" s="403" customFormat="1">
      <c r="A29" s="494">
        <v>25</v>
      </c>
      <c r="B29" s="411" t="s">
        <v>470</v>
      </c>
      <c r="C29" s="415"/>
      <c r="D29" s="409">
        <v>300</v>
      </c>
      <c r="E29" s="409" t="e">
        <f>#REF!/12*3</f>
        <v>#REF!</v>
      </c>
      <c r="F29" s="409" t="e">
        <f>#REF!-E29</f>
        <v>#REF!</v>
      </c>
      <c r="G29" s="403" t="e">
        <f>#REF!</f>
        <v>#REF!</v>
      </c>
      <c r="I29" s="410"/>
      <c r="J29" s="410"/>
    </row>
    <row r="30" spans="1:10" s="403" customFormat="1">
      <c r="A30" s="494">
        <v>26</v>
      </c>
      <c r="B30" s="411" t="s">
        <v>13</v>
      </c>
      <c r="C30" s="415">
        <v>5743</v>
      </c>
      <c r="D30" s="409">
        <v>4900</v>
      </c>
      <c r="E30" s="409" t="e">
        <f>#REF!/12*3</f>
        <v>#REF!</v>
      </c>
      <c r="F30" s="409" t="e">
        <f>#REF!-E30</f>
        <v>#REF!</v>
      </c>
      <c r="G30" s="403" t="e">
        <f>#REF!</f>
        <v>#REF!</v>
      </c>
      <c r="I30" s="410"/>
      <c r="J30" s="410"/>
    </row>
    <row r="31" spans="1:10" s="403" customFormat="1">
      <c r="A31" s="494">
        <v>27</v>
      </c>
      <c r="B31" s="411" t="s">
        <v>9</v>
      </c>
      <c r="C31" s="415">
        <v>10386</v>
      </c>
      <c r="D31" s="409">
        <v>8405</v>
      </c>
      <c r="E31" s="409" t="e">
        <f>#REF!/12*3</f>
        <v>#REF!</v>
      </c>
      <c r="F31" s="409" t="e">
        <f>#REF!-E31</f>
        <v>#REF!</v>
      </c>
      <c r="G31" s="403" t="e">
        <f>#REF!</f>
        <v>#REF!</v>
      </c>
      <c r="I31" s="410"/>
      <c r="J31" s="410"/>
    </row>
    <row r="32" spans="1:10" s="403" customFormat="1">
      <c r="A32" s="494">
        <v>28</v>
      </c>
      <c r="B32" s="411" t="s">
        <v>588</v>
      </c>
      <c r="C32" s="414">
        <v>10289</v>
      </c>
      <c r="D32" s="409">
        <v>4000</v>
      </c>
      <c r="E32" s="409" t="e">
        <f>#REF!/12*3</f>
        <v>#REF!</v>
      </c>
      <c r="F32" s="409" t="e">
        <f>#REF!-E32</f>
        <v>#REF!</v>
      </c>
      <c r="G32" s="403" t="e">
        <f>#REF!</f>
        <v>#REF!</v>
      </c>
      <c r="I32" s="410"/>
      <c r="J32" s="410"/>
    </row>
    <row r="33" spans="1:10" s="403" customFormat="1">
      <c r="A33" s="494">
        <v>29</v>
      </c>
      <c r="B33" s="411" t="s">
        <v>644</v>
      </c>
      <c r="C33" s="414">
        <v>1395</v>
      </c>
      <c r="D33" s="409">
        <v>1960</v>
      </c>
      <c r="E33" s="409" t="e">
        <f>#REF!/12*3</f>
        <v>#REF!</v>
      </c>
      <c r="F33" s="409" t="e">
        <f>#REF!-E33</f>
        <v>#REF!</v>
      </c>
      <c r="G33" s="403" t="e">
        <f>#REF!</f>
        <v>#REF!</v>
      </c>
      <c r="I33" s="410"/>
      <c r="J33" s="410"/>
    </row>
    <row r="34" spans="1:10" s="403" customFormat="1">
      <c r="A34" s="494">
        <v>30</v>
      </c>
      <c r="B34" s="411" t="s">
        <v>35</v>
      </c>
      <c r="C34" s="415">
        <v>768</v>
      </c>
      <c r="D34" s="409">
        <v>1500</v>
      </c>
      <c r="E34" s="409" t="e">
        <f>#REF!/12*3</f>
        <v>#REF!</v>
      </c>
      <c r="F34" s="409" t="e">
        <f>#REF!-E34</f>
        <v>#REF!</v>
      </c>
      <c r="G34" s="403" t="e">
        <f>#REF!</f>
        <v>#REF!</v>
      </c>
      <c r="I34" s="410"/>
      <c r="J34" s="410"/>
    </row>
    <row r="35" spans="1:10" s="403" customFormat="1">
      <c r="A35" s="494">
        <v>31</v>
      </c>
      <c r="B35" s="411" t="s">
        <v>109</v>
      </c>
      <c r="C35" s="415"/>
      <c r="D35" s="409">
        <v>1100</v>
      </c>
      <c r="E35" s="409" t="e">
        <f>#REF!/12*3</f>
        <v>#REF!</v>
      </c>
      <c r="F35" s="409" t="e">
        <f>#REF!-E35</f>
        <v>#REF!</v>
      </c>
      <c r="I35" s="410"/>
      <c r="J35" s="410"/>
    </row>
    <row r="36" spans="1:10" s="403" customFormat="1">
      <c r="A36" s="494">
        <v>32</v>
      </c>
      <c r="B36" s="411" t="s">
        <v>352</v>
      </c>
      <c r="C36" s="415"/>
      <c r="D36" s="409">
        <v>1000</v>
      </c>
      <c r="E36" s="409" t="e">
        <f>#REF!/12*3</f>
        <v>#REF!</v>
      </c>
      <c r="F36" s="409" t="e">
        <f>#REF!-E36</f>
        <v>#REF!</v>
      </c>
      <c r="I36" s="410"/>
      <c r="J36" s="410"/>
    </row>
    <row r="37" spans="1:10" s="403" customFormat="1">
      <c r="A37" s="406"/>
      <c r="B37" s="411" t="s">
        <v>645</v>
      </c>
      <c r="C37" s="415"/>
      <c r="D37" s="409">
        <v>1300</v>
      </c>
      <c r="E37" s="409" t="e">
        <f>#REF!/12*3</f>
        <v>#REF!</v>
      </c>
      <c r="F37" s="409" t="e">
        <f>#REF!-E37</f>
        <v>#REF!</v>
      </c>
      <c r="I37" s="410"/>
      <c r="J37" s="410"/>
    </row>
    <row r="38" spans="1:10" s="418" customFormat="1">
      <c r="A38" s="413"/>
      <c r="B38" s="416" t="s">
        <v>631</v>
      </c>
      <c r="C38" s="414">
        <f>SUM(C5:C34)</f>
        <v>72288</v>
      </c>
      <c r="D38" s="414">
        <v>95019</v>
      </c>
      <c r="E38" s="414" t="e">
        <f>SUM(E5:E37)</f>
        <v>#REF!</v>
      </c>
      <c r="F38" s="417" t="e">
        <f>#REF!-E38</f>
        <v>#REF!</v>
      </c>
      <c r="G38" s="418" t="e">
        <f>SUM(G5:G34)</f>
        <v>#REF!</v>
      </c>
      <c r="I38" s="419"/>
      <c r="J38" s="419"/>
    </row>
  </sheetData>
  <mergeCells count="6">
    <mergeCell ref="E2:F2"/>
    <mergeCell ref="A1:C1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9"/>
  <sheetViews>
    <sheetView workbookViewId="0">
      <selection activeCell="C18" sqref="C18"/>
    </sheetView>
  </sheetViews>
  <sheetFormatPr defaultRowHeight="12.75"/>
  <cols>
    <col min="1" max="1" width="5.5703125" style="398" customWidth="1"/>
    <col min="2" max="2" width="43.85546875" style="399" customWidth="1"/>
    <col min="3" max="3" width="16.140625" style="422" customWidth="1"/>
    <col min="4" max="4" width="15" style="402" hidden="1" customWidth="1"/>
    <col min="5" max="5" width="16.85546875" style="402" hidden="1" customWidth="1"/>
    <col min="6" max="6" width="6" style="401" hidden="1" customWidth="1"/>
    <col min="7" max="7" width="14.28515625" style="401" hidden="1" customWidth="1"/>
    <col min="8" max="8" width="9.140625" style="401" hidden="1" customWidth="1"/>
    <col min="9" max="16384" width="9.140625" style="401"/>
  </cols>
  <sheetData>
    <row r="1" spans="1:7" ht="15">
      <c r="A1" s="513" t="s">
        <v>646</v>
      </c>
      <c r="B1" s="513"/>
      <c r="C1" s="513"/>
      <c r="D1" s="513"/>
      <c r="E1" s="513"/>
    </row>
    <row r="2" spans="1:7" s="403" customFormat="1">
      <c r="A2" s="508" t="s">
        <v>620</v>
      </c>
      <c r="B2" s="504" t="s">
        <v>582</v>
      </c>
      <c r="C2" s="514" t="s">
        <v>609</v>
      </c>
      <c r="D2" s="515" t="s">
        <v>635</v>
      </c>
      <c r="E2" s="515"/>
    </row>
    <row r="3" spans="1:7" s="403" customFormat="1" ht="25.5">
      <c r="A3" s="509"/>
      <c r="B3" s="504"/>
      <c r="C3" s="514"/>
      <c r="D3" s="404" t="s">
        <v>647</v>
      </c>
      <c r="E3" s="404" t="s">
        <v>637</v>
      </c>
    </row>
    <row r="4" spans="1:7" s="403" customFormat="1">
      <c r="A4" s="406"/>
      <c r="B4" s="407"/>
      <c r="C4" s="409"/>
      <c r="D4" s="409"/>
      <c r="E4" s="409"/>
    </row>
    <row r="5" spans="1:7" s="403" customFormat="1">
      <c r="A5" s="406">
        <v>1</v>
      </c>
      <c r="B5" s="411" t="s">
        <v>648</v>
      </c>
      <c r="C5" s="409">
        <v>500</v>
      </c>
      <c r="D5" s="409" t="e">
        <f>#REF!+#REF!</f>
        <v>#REF!</v>
      </c>
      <c r="E5" s="409" t="e">
        <f>#REF!-D5</f>
        <v>#REF!</v>
      </c>
      <c r="F5" s="409" t="e">
        <f>E5</f>
        <v>#REF!</v>
      </c>
      <c r="G5" s="409"/>
    </row>
    <row r="6" spans="1:7" s="403" customFormat="1">
      <c r="A6" s="406">
        <v>2</v>
      </c>
      <c r="B6" s="411" t="s">
        <v>638</v>
      </c>
      <c r="C6" s="409">
        <v>500</v>
      </c>
      <c r="D6" s="409" t="e">
        <f>#REF!+#REF!</f>
        <v>#REF!</v>
      </c>
      <c r="E6" s="409" t="e">
        <f>#REF!-D6</f>
        <v>#REF!</v>
      </c>
      <c r="F6" s="409" t="e">
        <f>E6</f>
        <v>#REF!</v>
      </c>
      <c r="G6" s="409"/>
    </row>
    <row r="7" spans="1:7" s="403" customFormat="1">
      <c r="A7" s="406">
        <v>3</v>
      </c>
      <c r="B7" s="411" t="s">
        <v>649</v>
      </c>
      <c r="C7" s="409">
        <v>500</v>
      </c>
      <c r="D7" s="409" t="e">
        <f>#REF!+#REF!</f>
        <v>#REF!</v>
      </c>
      <c r="E7" s="409" t="e">
        <f>#REF!-D7</f>
        <v>#REF!</v>
      </c>
      <c r="F7" s="409" t="e">
        <f>E7</f>
        <v>#REF!</v>
      </c>
      <c r="G7" s="409"/>
    </row>
    <row r="8" spans="1:7" s="403" customFormat="1">
      <c r="A8" s="406">
        <v>4</v>
      </c>
      <c r="B8" s="411" t="s">
        <v>443</v>
      </c>
      <c r="C8" s="409">
        <v>1176</v>
      </c>
      <c r="D8" s="409" t="e">
        <f>#REF!+#REF!</f>
        <v>#REF!</v>
      </c>
      <c r="E8" s="409" t="e">
        <f>#REF!-D8</f>
        <v>#REF!</v>
      </c>
      <c r="F8" s="409">
        <v>0</v>
      </c>
      <c r="G8" s="409"/>
    </row>
    <row r="9" spans="1:7" s="403" customFormat="1" ht="25.5">
      <c r="A9" s="406">
        <v>5</v>
      </c>
      <c r="B9" s="411" t="s">
        <v>449</v>
      </c>
      <c r="C9" s="409">
        <v>0</v>
      </c>
      <c r="D9" s="409" t="e">
        <f>#REF!+#REF!</f>
        <v>#REF!</v>
      </c>
      <c r="E9" s="409" t="e">
        <f>#REF!-D9</f>
        <v>#REF!</v>
      </c>
      <c r="F9" s="409">
        <v>-1333</v>
      </c>
      <c r="G9" s="409"/>
    </row>
    <row r="10" spans="1:7" s="403" customFormat="1">
      <c r="A10" s="406">
        <v>6</v>
      </c>
      <c r="B10" s="411" t="s">
        <v>639</v>
      </c>
      <c r="C10" s="409">
        <v>0</v>
      </c>
      <c r="D10" s="409" t="e">
        <f>#REF!+#REF!</f>
        <v>#REF!</v>
      </c>
      <c r="E10" s="409" t="e">
        <f>#REF!-D10</f>
        <v>#REF!</v>
      </c>
      <c r="F10" s="409">
        <v>-392</v>
      </c>
      <c r="G10" s="409"/>
    </row>
    <row r="11" spans="1:7" s="403" customFormat="1">
      <c r="A11" s="406">
        <v>7</v>
      </c>
      <c r="B11" s="411" t="s">
        <v>166</v>
      </c>
      <c r="C11" s="409">
        <v>750</v>
      </c>
      <c r="D11" s="409" t="e">
        <f>#REF!+#REF!</f>
        <v>#REF!</v>
      </c>
      <c r="E11" s="409" t="e">
        <f>#REF!-D11</f>
        <v>#REF!</v>
      </c>
      <c r="F11" s="409" t="e">
        <f>E11</f>
        <v>#REF!</v>
      </c>
      <c r="G11" s="409"/>
    </row>
    <row r="12" spans="1:7" s="403" customFormat="1">
      <c r="A12" s="406">
        <v>8</v>
      </c>
      <c r="B12" s="411" t="s">
        <v>650</v>
      </c>
      <c r="C12" s="409">
        <v>500</v>
      </c>
      <c r="D12" s="409" t="e">
        <f>#REF!+#REF!</f>
        <v>#REF!</v>
      </c>
      <c r="E12" s="409" t="e">
        <f>#REF!-D12</f>
        <v>#REF!</v>
      </c>
      <c r="F12" s="409">
        <v>143</v>
      </c>
      <c r="G12" s="409"/>
    </row>
    <row r="13" spans="1:7" s="403" customFormat="1">
      <c r="A13" s="406">
        <v>9</v>
      </c>
      <c r="B13" s="411" t="s">
        <v>640</v>
      </c>
      <c r="C13" s="409">
        <v>226</v>
      </c>
      <c r="D13" s="409" t="e">
        <f>#REF!+#REF!</f>
        <v>#REF!</v>
      </c>
      <c r="E13" s="409" t="e">
        <f>#REF!-D13</f>
        <v>#REF!</v>
      </c>
      <c r="F13" s="409" t="e">
        <f>E13</f>
        <v>#REF!</v>
      </c>
      <c r="G13" s="409"/>
    </row>
    <row r="14" spans="1:7" s="403" customFormat="1">
      <c r="A14" s="406">
        <v>10</v>
      </c>
      <c r="B14" s="411" t="s">
        <v>624</v>
      </c>
      <c r="C14" s="409">
        <v>3943</v>
      </c>
      <c r="D14" s="409" t="e">
        <f>#REF!+#REF!</f>
        <v>#REF!</v>
      </c>
      <c r="E14" s="409" t="e">
        <f>#REF!-D14</f>
        <v>#REF!</v>
      </c>
      <c r="F14" s="409" t="e">
        <f>E14</f>
        <v>#REF!</v>
      </c>
      <c r="G14" s="409"/>
    </row>
    <row r="15" spans="1:7" s="403" customFormat="1">
      <c r="A15" s="406">
        <v>11</v>
      </c>
      <c r="B15" s="411" t="s">
        <v>444</v>
      </c>
      <c r="C15" s="409">
        <v>0</v>
      </c>
      <c r="D15" s="409" t="e">
        <f>#REF!+#REF!</f>
        <v>#REF!</v>
      </c>
      <c r="E15" s="409" t="e">
        <f>#REF!-D15</f>
        <v>#REF!</v>
      </c>
      <c r="F15" s="409">
        <v>-980</v>
      </c>
      <c r="G15" s="409"/>
    </row>
    <row r="16" spans="1:7" s="403" customFormat="1">
      <c r="A16" s="406">
        <v>12</v>
      </c>
      <c r="B16" s="411" t="s">
        <v>123</v>
      </c>
      <c r="C16" s="409">
        <v>9037</v>
      </c>
      <c r="D16" s="409" t="e">
        <f>#REF!+#REF!</f>
        <v>#REF!</v>
      </c>
      <c r="E16" s="409" t="e">
        <f>#REF!-D16</f>
        <v>#REF!</v>
      </c>
      <c r="F16" s="409">
        <v>1655</v>
      </c>
      <c r="G16" s="409"/>
    </row>
    <row r="17" spans="1:7" s="403" customFormat="1">
      <c r="A17" s="406">
        <v>13</v>
      </c>
      <c r="B17" s="411" t="s">
        <v>74</v>
      </c>
      <c r="C17" s="409">
        <v>1359</v>
      </c>
      <c r="D17" s="409" t="e">
        <f>#REF!+#REF!</f>
        <v>#REF!</v>
      </c>
      <c r="E17" s="409" t="e">
        <f>#REF!-D17</f>
        <v>#REF!</v>
      </c>
      <c r="F17" s="409" t="e">
        <f>E17</f>
        <v>#REF!</v>
      </c>
      <c r="G17" s="409"/>
    </row>
    <row r="18" spans="1:7" s="403" customFormat="1" ht="25.5">
      <c r="A18" s="406">
        <v>14</v>
      </c>
      <c r="B18" s="411" t="s">
        <v>439</v>
      </c>
      <c r="C18" s="409">
        <v>3600</v>
      </c>
      <c r="D18" s="409" t="e">
        <f>#REF!+#REF!</f>
        <v>#REF!</v>
      </c>
      <c r="E18" s="409" t="e">
        <f>#REF!-D18</f>
        <v>#REF!</v>
      </c>
      <c r="F18" s="409">
        <v>2966</v>
      </c>
      <c r="G18" s="409"/>
    </row>
    <row r="19" spans="1:7" s="403" customFormat="1">
      <c r="A19" s="406">
        <v>15</v>
      </c>
      <c r="B19" s="411" t="s">
        <v>651</v>
      </c>
      <c r="C19" s="409">
        <v>500</v>
      </c>
      <c r="D19" s="409" t="e">
        <f>#REF!+#REF!</f>
        <v>#REF!</v>
      </c>
      <c r="E19" s="409" t="e">
        <f>#REF!-D19</f>
        <v>#REF!</v>
      </c>
      <c r="F19" s="409">
        <v>374</v>
      </c>
      <c r="G19" s="409"/>
    </row>
    <row r="20" spans="1:7" s="403" customFormat="1">
      <c r="A20" s="406">
        <v>16</v>
      </c>
      <c r="B20" s="411" t="s">
        <v>652</v>
      </c>
      <c r="C20" s="409">
        <v>500</v>
      </c>
      <c r="D20" s="409" t="e">
        <f>#REF!+#REF!</f>
        <v>#REF!</v>
      </c>
      <c r="E20" s="409" t="e">
        <f>#REF!-D20</f>
        <v>#REF!</v>
      </c>
      <c r="F20" s="409" t="e">
        <f>E20</f>
        <v>#REF!</v>
      </c>
      <c r="G20" s="409"/>
    </row>
    <row r="21" spans="1:7" s="403" customFormat="1">
      <c r="A21" s="406">
        <v>17</v>
      </c>
      <c r="B21" s="411" t="s">
        <v>653</v>
      </c>
      <c r="C21" s="409">
        <v>500</v>
      </c>
      <c r="D21" s="409" t="e">
        <f>#REF!+#REF!</f>
        <v>#REF!</v>
      </c>
      <c r="E21" s="409" t="e">
        <f>#REF!-D21</f>
        <v>#REF!</v>
      </c>
      <c r="F21" s="409" t="e">
        <f>E21</f>
        <v>#REF!</v>
      </c>
      <c r="G21" s="409"/>
    </row>
    <row r="22" spans="1:7" s="403" customFormat="1">
      <c r="A22" s="406">
        <v>18</v>
      </c>
      <c r="B22" s="411" t="s">
        <v>248</v>
      </c>
      <c r="C22" s="409">
        <v>1744</v>
      </c>
      <c r="D22" s="409" t="e">
        <f>#REF!+#REF!</f>
        <v>#REF!</v>
      </c>
      <c r="E22" s="409" t="e">
        <f>#REF!-D22</f>
        <v>#REF!</v>
      </c>
      <c r="F22" s="409">
        <v>137</v>
      </c>
      <c r="G22" s="409"/>
    </row>
    <row r="23" spans="1:7" s="403" customFormat="1">
      <c r="A23" s="406">
        <v>19</v>
      </c>
      <c r="B23" s="411" t="s">
        <v>654</v>
      </c>
      <c r="C23" s="409">
        <v>500</v>
      </c>
      <c r="D23" s="409" t="e">
        <f>#REF!+#REF!</f>
        <v>#REF!</v>
      </c>
      <c r="E23" s="409" t="e">
        <f>#REF!-D23</f>
        <v>#REF!</v>
      </c>
      <c r="F23" s="409" t="e">
        <f>E23</f>
        <v>#REF!</v>
      </c>
      <c r="G23" s="409"/>
    </row>
    <row r="24" spans="1:7" s="403" customFormat="1">
      <c r="A24" s="406">
        <v>20</v>
      </c>
      <c r="B24" s="411" t="s">
        <v>470</v>
      </c>
      <c r="C24" s="409">
        <v>470</v>
      </c>
      <c r="D24" s="409" t="e">
        <f>#REF!+#REF!</f>
        <v>#REF!</v>
      </c>
      <c r="E24" s="409" t="e">
        <f>#REF!-D24</f>
        <v>#REF!</v>
      </c>
      <c r="F24" s="409">
        <v>15</v>
      </c>
      <c r="G24" s="409"/>
    </row>
    <row r="25" spans="1:7" s="403" customFormat="1">
      <c r="A25" s="406">
        <v>21</v>
      </c>
      <c r="B25" s="411" t="s">
        <v>13</v>
      </c>
      <c r="C25" s="409">
        <v>2000</v>
      </c>
      <c r="D25" s="409" t="e">
        <f>#REF!+#REF!</f>
        <v>#REF!</v>
      </c>
      <c r="E25" s="409" t="e">
        <f>#REF!-D25</f>
        <v>#REF!</v>
      </c>
      <c r="F25" s="409">
        <v>183</v>
      </c>
      <c r="G25" s="409"/>
    </row>
    <row r="26" spans="1:7" s="403" customFormat="1">
      <c r="A26" s="406">
        <v>22</v>
      </c>
      <c r="B26" s="411" t="s">
        <v>9</v>
      </c>
      <c r="C26" s="409">
        <v>10047</v>
      </c>
      <c r="D26" s="409" t="e">
        <f>#REF!+#REF!</f>
        <v>#REF!</v>
      </c>
      <c r="E26" s="409" t="e">
        <f>#REF!-D26</f>
        <v>#REF!</v>
      </c>
      <c r="F26" s="409" t="e">
        <f>E26</f>
        <v>#REF!</v>
      </c>
      <c r="G26" s="409"/>
    </row>
    <row r="27" spans="1:7" s="403" customFormat="1">
      <c r="A27" s="406">
        <v>23</v>
      </c>
      <c r="B27" s="411" t="s">
        <v>588</v>
      </c>
      <c r="C27" s="409">
        <v>2275</v>
      </c>
      <c r="D27" s="409" t="e">
        <f>#REF!+#REF!</f>
        <v>#REF!</v>
      </c>
      <c r="E27" s="409" t="e">
        <f>#REF!-D27</f>
        <v>#REF!</v>
      </c>
      <c r="F27" s="409">
        <v>309</v>
      </c>
      <c r="G27" s="409"/>
    </row>
    <row r="28" spans="1:7" s="403" customFormat="1">
      <c r="A28" s="406">
        <v>24</v>
      </c>
      <c r="B28" s="411" t="s">
        <v>644</v>
      </c>
      <c r="C28" s="409">
        <v>490</v>
      </c>
      <c r="D28" s="409" t="e">
        <f>#REF!+#REF!</f>
        <v>#REF!</v>
      </c>
      <c r="E28" s="409" t="e">
        <f>#REF!-D28</f>
        <v>#REF!</v>
      </c>
      <c r="F28" s="409">
        <v>64</v>
      </c>
      <c r="G28" s="409"/>
    </row>
    <row r="29" spans="1:7" s="418" customFormat="1">
      <c r="A29" s="406"/>
      <c r="B29" s="421" t="s">
        <v>631</v>
      </c>
      <c r="C29" s="409">
        <v>41117</v>
      </c>
      <c r="D29" s="417" t="e">
        <f>#REF!/12*3</f>
        <v>#REF!</v>
      </c>
      <c r="E29" s="417" t="e">
        <f>#REF!-D29</f>
        <v>#REF!</v>
      </c>
      <c r="F29" s="417" t="e">
        <f>SUM(F5:F28)</f>
        <v>#REF!</v>
      </c>
      <c r="G29" s="417">
        <f>SUM(G5:G28)</f>
        <v>0</v>
      </c>
    </row>
  </sheetData>
  <mergeCells count="5">
    <mergeCell ref="A1:E1"/>
    <mergeCell ref="A2:A3"/>
    <mergeCell ref="B2:B3"/>
    <mergeCell ref="C2:C3"/>
    <mergeCell ref="D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92"/>
  <sheetViews>
    <sheetView workbookViewId="0">
      <selection activeCell="B22" sqref="B22"/>
    </sheetView>
  </sheetViews>
  <sheetFormatPr defaultRowHeight="15"/>
  <cols>
    <col min="1" max="1" width="4.28515625" style="423" customWidth="1"/>
    <col min="2" max="2" width="49.28515625" style="424" customWidth="1"/>
    <col min="3" max="3" width="17.5703125" style="423" customWidth="1"/>
    <col min="4" max="5" width="0" style="423" hidden="1" customWidth="1"/>
    <col min="6" max="6" width="11" style="423" hidden="1" customWidth="1"/>
    <col min="7" max="7" width="6.42578125" style="423" hidden="1" customWidth="1"/>
    <col min="8" max="16384" width="9.140625" style="423"/>
  </cols>
  <sheetData>
    <row r="1" spans="1:5">
      <c r="A1" s="516" t="s">
        <v>655</v>
      </c>
      <c r="B1" s="516"/>
      <c r="C1" s="516"/>
      <c r="D1" s="516"/>
      <c r="E1" s="516"/>
    </row>
    <row r="2" spans="1:5" s="426" customFormat="1" ht="11.25">
      <c r="A2" s="517" t="s">
        <v>620</v>
      </c>
      <c r="B2" s="519" t="s">
        <v>656</v>
      </c>
      <c r="C2" s="514" t="s">
        <v>609</v>
      </c>
      <c r="D2" s="520" t="s">
        <v>635</v>
      </c>
      <c r="E2" s="520"/>
    </row>
    <row r="3" spans="1:5" s="426" customFormat="1" ht="38.25">
      <c r="A3" s="518"/>
      <c r="B3" s="519"/>
      <c r="C3" s="514"/>
      <c r="D3" s="404" t="s">
        <v>647</v>
      </c>
      <c r="E3" s="404" t="s">
        <v>637</v>
      </c>
    </row>
    <row r="4" spans="1:5" s="426" customFormat="1" ht="11.25">
      <c r="A4" s="427"/>
      <c r="B4" s="428"/>
      <c r="C4" s="429"/>
      <c r="D4" s="429"/>
      <c r="E4" s="429"/>
    </row>
    <row r="5" spans="1:5" s="431" customFormat="1" ht="12.75">
      <c r="A5" s="430">
        <v>1</v>
      </c>
      <c r="B5" s="432" t="s">
        <v>452</v>
      </c>
      <c r="C5" s="412">
        <v>500</v>
      </c>
      <c r="D5" s="412" t="e">
        <f>#REF!+#REF!</f>
        <v>#REF!</v>
      </c>
      <c r="E5" s="412" t="e">
        <f>#REF!-D5</f>
        <v>#REF!</v>
      </c>
    </row>
    <row r="6" spans="1:5" s="431" customFormat="1" ht="12.75">
      <c r="A6" s="430">
        <v>2</v>
      </c>
      <c r="B6" s="432" t="s">
        <v>109</v>
      </c>
      <c r="C6" s="412">
        <v>6277</v>
      </c>
      <c r="D6" s="412" t="e">
        <f>#REF!+#REF!</f>
        <v>#REF!</v>
      </c>
      <c r="E6" s="412" t="e">
        <f>#REF!-D6</f>
        <v>#REF!</v>
      </c>
    </row>
    <row r="7" spans="1:5" s="431" customFormat="1" ht="12.75">
      <c r="A7" s="430">
        <v>3</v>
      </c>
      <c r="B7" s="432" t="s">
        <v>94</v>
      </c>
      <c r="C7" s="412">
        <v>1230</v>
      </c>
      <c r="D7" s="412" t="e">
        <f>#REF!+#REF!</f>
        <v>#REF!</v>
      </c>
      <c r="E7" s="412" t="e">
        <f>#REF!-D7</f>
        <v>#REF!</v>
      </c>
    </row>
    <row r="8" spans="1:5" s="431" customFormat="1" ht="12.75">
      <c r="A8" s="430">
        <v>4</v>
      </c>
      <c r="B8" s="432" t="s">
        <v>352</v>
      </c>
      <c r="C8" s="412">
        <v>2688</v>
      </c>
      <c r="D8" s="412" t="e">
        <f>#REF!+#REF!</f>
        <v>#REF!</v>
      </c>
      <c r="E8" s="412" t="e">
        <f>#REF!-D8</f>
        <v>#REF!</v>
      </c>
    </row>
    <row r="9" spans="1:5" s="431" customFormat="1" ht="12.75">
      <c r="A9" s="430">
        <v>5</v>
      </c>
      <c r="B9" s="432" t="s">
        <v>90</v>
      </c>
      <c r="C9" s="412">
        <v>3562</v>
      </c>
      <c r="D9" s="412" t="e">
        <f>#REF!+#REF!</f>
        <v>#REF!</v>
      </c>
      <c r="E9" s="412" t="e">
        <f>#REF!-D9</f>
        <v>#REF!</v>
      </c>
    </row>
    <row r="10" spans="1:5" s="431" customFormat="1" ht="12.75">
      <c r="A10" s="430">
        <v>6</v>
      </c>
      <c r="B10" s="432" t="s">
        <v>171</v>
      </c>
      <c r="C10" s="412">
        <v>3527</v>
      </c>
      <c r="D10" s="412" t="e">
        <f>#REF!+#REF!</f>
        <v>#REF!</v>
      </c>
      <c r="E10" s="412" t="e">
        <f>#REF!-D10</f>
        <v>#REF!</v>
      </c>
    </row>
    <row r="11" spans="1:5" s="431" customFormat="1" ht="12.75">
      <c r="A11" s="430">
        <v>7</v>
      </c>
      <c r="B11" s="432" t="s">
        <v>453</v>
      </c>
      <c r="C11" s="412">
        <v>4934</v>
      </c>
      <c r="D11" s="412" t="e">
        <f>#REF!+#REF!</f>
        <v>#REF!</v>
      </c>
      <c r="E11" s="412" t="e">
        <f>#REF!-D11</f>
        <v>#REF!</v>
      </c>
    </row>
    <row r="12" spans="1:5" s="431" customFormat="1" ht="12.75">
      <c r="A12" s="430">
        <v>8</v>
      </c>
      <c r="B12" s="432" t="s">
        <v>657</v>
      </c>
      <c r="C12" s="412">
        <v>2669</v>
      </c>
      <c r="D12" s="412" t="e">
        <f>#REF!+#REF!</f>
        <v>#REF!</v>
      </c>
      <c r="E12" s="412" t="e">
        <f>#REF!-D12</f>
        <v>#REF!</v>
      </c>
    </row>
    <row r="13" spans="1:5" s="431" customFormat="1" ht="12.75">
      <c r="A13" s="430">
        <v>9</v>
      </c>
      <c r="B13" s="497" t="s">
        <v>762</v>
      </c>
      <c r="C13" s="412">
        <v>1210</v>
      </c>
      <c r="D13" s="412"/>
      <c r="E13" s="412"/>
    </row>
    <row r="14" spans="1:5" s="431" customFormat="1" ht="12.75">
      <c r="A14" s="430">
        <v>10</v>
      </c>
      <c r="B14" s="432" t="s">
        <v>43</v>
      </c>
      <c r="C14" s="412">
        <v>11530</v>
      </c>
      <c r="D14" s="412" t="e">
        <f>#REF!+#REF!</f>
        <v>#REF!</v>
      </c>
      <c r="E14" s="412" t="e">
        <f>#REF!-D14</f>
        <v>#REF!</v>
      </c>
    </row>
    <row r="15" spans="1:5" s="431" customFormat="1" ht="12.75">
      <c r="A15" s="430">
        <v>11</v>
      </c>
      <c r="B15" s="432" t="s">
        <v>659</v>
      </c>
      <c r="C15" s="412">
        <v>2052</v>
      </c>
      <c r="D15" s="412" t="e">
        <f>#REF!+#REF!</f>
        <v>#REF!</v>
      </c>
      <c r="E15" s="412" t="e">
        <f>#REF!-D15</f>
        <v>#REF!</v>
      </c>
    </row>
    <row r="16" spans="1:5" s="431" customFormat="1" ht="12.75">
      <c r="A16" s="430">
        <v>12</v>
      </c>
      <c r="B16" s="432" t="s">
        <v>660</v>
      </c>
      <c r="C16" s="412">
        <v>1246</v>
      </c>
      <c r="D16" s="412" t="e">
        <f>#REF!+#REF!</f>
        <v>#REF!</v>
      </c>
      <c r="E16" s="412" t="e">
        <f>#REF!-D16</f>
        <v>#REF!</v>
      </c>
    </row>
    <row r="17" spans="1:5" s="431" customFormat="1" ht="12.75">
      <c r="A17" s="430">
        <v>13</v>
      </c>
      <c r="B17" s="432" t="s">
        <v>36</v>
      </c>
      <c r="C17" s="412">
        <v>374</v>
      </c>
      <c r="D17" s="412" t="e">
        <f>#REF!+#REF!</f>
        <v>#REF!</v>
      </c>
      <c r="E17" s="412" t="e">
        <f>#REF!-D17</f>
        <v>#REF!</v>
      </c>
    </row>
    <row r="18" spans="1:5" s="431" customFormat="1" ht="12.75">
      <c r="A18" s="430">
        <v>14</v>
      </c>
      <c r="B18" s="432" t="s">
        <v>661</v>
      </c>
      <c r="C18" s="412">
        <v>3395</v>
      </c>
      <c r="D18" s="412" t="e">
        <f>#REF!+#REF!</f>
        <v>#REF!</v>
      </c>
      <c r="E18" s="412" t="e">
        <f>#REF!-D18</f>
        <v>#REF!</v>
      </c>
    </row>
    <row r="19" spans="1:5" s="431" customFormat="1" ht="12.75">
      <c r="A19" s="430">
        <v>15</v>
      </c>
      <c r="B19" s="432" t="s">
        <v>662</v>
      </c>
      <c r="C19" s="412">
        <v>1948</v>
      </c>
      <c r="D19" s="412" t="e">
        <f>#REF!+#REF!</f>
        <v>#REF!</v>
      </c>
      <c r="E19" s="412" t="e">
        <f>#REF!-D19</f>
        <v>#REF!</v>
      </c>
    </row>
    <row r="20" spans="1:5" s="431" customFormat="1" ht="12.75">
      <c r="A20" s="430">
        <v>16</v>
      </c>
      <c r="B20" s="432" t="s">
        <v>454</v>
      </c>
      <c r="C20" s="412">
        <v>1525</v>
      </c>
      <c r="D20" s="412" t="e">
        <f>#REF!+#REF!</f>
        <v>#REF!</v>
      </c>
      <c r="E20" s="412" t="e">
        <f>#REF!-D20</f>
        <v>#REF!</v>
      </c>
    </row>
    <row r="21" spans="1:5" s="431" customFormat="1" ht="12.75">
      <c r="A21" s="430">
        <v>17</v>
      </c>
      <c r="B21" s="432" t="s">
        <v>91</v>
      </c>
      <c r="C21" s="412">
        <v>3249</v>
      </c>
      <c r="D21" s="412" t="e">
        <f>#REF!+#REF!</f>
        <v>#REF!</v>
      </c>
      <c r="E21" s="412" t="e">
        <f>#REF!-D21</f>
        <v>#REF!</v>
      </c>
    </row>
    <row r="22" spans="1:5" s="431" customFormat="1" ht="12.75">
      <c r="A22" s="430">
        <v>18</v>
      </c>
      <c r="B22" s="432" t="s">
        <v>455</v>
      </c>
      <c r="C22" s="412">
        <v>1000</v>
      </c>
      <c r="D22" s="412" t="e">
        <f>#REF!+#REF!</f>
        <v>#REF!</v>
      </c>
      <c r="E22" s="412" t="e">
        <f>#REF!-D22</f>
        <v>#REF!</v>
      </c>
    </row>
    <row r="23" spans="1:5" s="431" customFormat="1" ht="12.75">
      <c r="A23" s="430">
        <v>19</v>
      </c>
      <c r="B23" s="432" t="s">
        <v>456</v>
      </c>
      <c r="C23" s="412">
        <v>9445</v>
      </c>
      <c r="D23" s="412" t="e">
        <f>#REF!+#REF!</f>
        <v>#REF!</v>
      </c>
      <c r="E23" s="412" t="e">
        <f>#REF!-D23</f>
        <v>#REF!</v>
      </c>
    </row>
    <row r="24" spans="1:5" s="431" customFormat="1" ht="12.75">
      <c r="A24" s="430">
        <v>20</v>
      </c>
      <c r="B24" s="432" t="s">
        <v>663</v>
      </c>
      <c r="C24" s="412">
        <v>1600</v>
      </c>
      <c r="D24" s="412" t="e">
        <f>#REF!+#REF!</f>
        <v>#REF!</v>
      </c>
      <c r="E24" s="412" t="e">
        <f>#REF!-D24</f>
        <v>#REF!</v>
      </c>
    </row>
    <row r="25" spans="1:5" s="431" customFormat="1" ht="12.75">
      <c r="A25" s="430">
        <v>21</v>
      </c>
      <c r="B25" s="432" t="s">
        <v>664</v>
      </c>
      <c r="C25" s="412">
        <v>3473</v>
      </c>
      <c r="D25" s="412" t="e">
        <f>#REF!+#REF!</f>
        <v>#REF!</v>
      </c>
      <c r="E25" s="412" t="e">
        <f>#REF!-D25</f>
        <v>#REF!</v>
      </c>
    </row>
    <row r="26" spans="1:5" s="431" customFormat="1" ht="12.75">
      <c r="A26" s="430">
        <v>22</v>
      </c>
      <c r="B26" s="432" t="s">
        <v>457</v>
      </c>
      <c r="C26" s="412">
        <v>3312</v>
      </c>
      <c r="D26" s="412" t="e">
        <f>#REF!+#REF!</f>
        <v>#REF!</v>
      </c>
      <c r="E26" s="412" t="e">
        <f>#REF!-D26</f>
        <v>#REF!</v>
      </c>
    </row>
    <row r="27" spans="1:5" s="431" customFormat="1" ht="12.75">
      <c r="A27" s="430">
        <v>23</v>
      </c>
      <c r="B27" s="432" t="s">
        <v>665</v>
      </c>
      <c r="C27" s="412">
        <v>1188</v>
      </c>
      <c r="D27" s="412" t="e">
        <f>#REF!+#REF!</f>
        <v>#REF!</v>
      </c>
      <c r="E27" s="412" t="e">
        <f>#REF!-D27</f>
        <v>#REF!</v>
      </c>
    </row>
    <row r="28" spans="1:5" s="431" customFormat="1" ht="12.75">
      <c r="A28" s="430">
        <v>24</v>
      </c>
      <c r="B28" s="432" t="s">
        <v>666</v>
      </c>
      <c r="C28" s="412">
        <v>1030</v>
      </c>
      <c r="D28" s="412" t="e">
        <f>#REF!+#REF!</f>
        <v>#REF!</v>
      </c>
      <c r="E28" s="412" t="e">
        <f>#REF!-D28</f>
        <v>#REF!</v>
      </c>
    </row>
    <row r="29" spans="1:5" s="431" customFormat="1" ht="12.75">
      <c r="A29" s="430">
        <v>25</v>
      </c>
      <c r="B29" s="432" t="s">
        <v>458</v>
      </c>
      <c r="C29" s="412">
        <v>1600</v>
      </c>
      <c r="D29" s="412" t="e">
        <f>#REF!+#REF!</f>
        <v>#REF!</v>
      </c>
      <c r="E29" s="412" t="e">
        <f>#REF!-D29</f>
        <v>#REF!</v>
      </c>
    </row>
    <row r="30" spans="1:5" s="431" customFormat="1" ht="12.75">
      <c r="A30" s="430">
        <v>26</v>
      </c>
      <c r="B30" s="432" t="s">
        <v>459</v>
      </c>
      <c r="C30" s="412">
        <v>2621</v>
      </c>
      <c r="D30" s="412" t="e">
        <f>#REF!+#REF!</f>
        <v>#REF!</v>
      </c>
      <c r="E30" s="412" t="e">
        <f>#REF!-D30</f>
        <v>#REF!</v>
      </c>
    </row>
    <row r="31" spans="1:5" s="431" customFormat="1" ht="12.75">
      <c r="A31" s="430">
        <v>27</v>
      </c>
      <c r="B31" s="432" t="s">
        <v>460</v>
      </c>
      <c r="C31" s="412">
        <v>2866</v>
      </c>
      <c r="D31" s="412" t="e">
        <f>#REF!+#REF!</f>
        <v>#REF!</v>
      </c>
      <c r="E31" s="412" t="e">
        <f>#REF!-D31</f>
        <v>#REF!</v>
      </c>
    </row>
    <row r="32" spans="1:5" s="431" customFormat="1" ht="12.75">
      <c r="A32" s="430">
        <v>28</v>
      </c>
      <c r="B32" s="432" t="s">
        <v>461</v>
      </c>
      <c r="C32" s="412">
        <v>4353</v>
      </c>
      <c r="D32" s="412" t="e">
        <f>#REF!+#REF!</f>
        <v>#REF!</v>
      </c>
      <c r="E32" s="412" t="e">
        <f>#REF!-D32</f>
        <v>#REF!</v>
      </c>
    </row>
    <row r="33" spans="1:5" s="431" customFormat="1" ht="12.75">
      <c r="A33" s="430">
        <v>29</v>
      </c>
      <c r="B33" s="432" t="s">
        <v>443</v>
      </c>
      <c r="C33" s="412">
        <v>7893</v>
      </c>
      <c r="D33" s="412" t="e">
        <f>#REF!+#REF!</f>
        <v>#REF!</v>
      </c>
      <c r="E33" s="412" t="e">
        <f>#REF!-D33</f>
        <v>#REF!</v>
      </c>
    </row>
    <row r="34" spans="1:5" s="431" customFormat="1" ht="22.5">
      <c r="A34" s="430">
        <v>30</v>
      </c>
      <c r="B34" s="432" t="s">
        <v>449</v>
      </c>
      <c r="C34" s="412">
        <v>12214</v>
      </c>
      <c r="D34" s="412" t="e">
        <f>#REF!+#REF!</f>
        <v>#REF!</v>
      </c>
      <c r="E34" s="412" t="e">
        <f>#REF!-D34</f>
        <v>#REF!</v>
      </c>
    </row>
    <row r="35" spans="1:5" s="431" customFormat="1" ht="12.75">
      <c r="A35" s="430">
        <v>31</v>
      </c>
      <c r="B35" s="432" t="s">
        <v>446</v>
      </c>
      <c r="C35" s="412">
        <v>7296</v>
      </c>
      <c r="D35" s="412" t="e">
        <f>#REF!+#REF!</f>
        <v>#REF!</v>
      </c>
      <c r="E35" s="412" t="e">
        <f>#REF!-D35</f>
        <v>#REF!</v>
      </c>
    </row>
    <row r="36" spans="1:5" s="431" customFormat="1" ht="12.75">
      <c r="A36" s="430">
        <v>32</v>
      </c>
      <c r="B36" s="432" t="s">
        <v>15</v>
      </c>
      <c r="C36" s="412">
        <v>11758</v>
      </c>
      <c r="D36" s="412" t="e">
        <f>#REF!+#REF!</f>
        <v>#REF!</v>
      </c>
      <c r="E36" s="412" t="e">
        <f>#REF!-D36</f>
        <v>#REF!</v>
      </c>
    </row>
    <row r="37" spans="1:5" s="431" customFormat="1" ht="12.75">
      <c r="A37" s="430">
        <v>33</v>
      </c>
      <c r="B37" s="432" t="s">
        <v>639</v>
      </c>
      <c r="C37" s="412">
        <v>6007</v>
      </c>
      <c r="D37" s="412" t="e">
        <f>#REF!+#REF!</f>
        <v>#REF!</v>
      </c>
      <c r="E37" s="412" t="e">
        <f>#REF!-D37</f>
        <v>#REF!</v>
      </c>
    </row>
    <row r="38" spans="1:5" s="431" customFormat="1" ht="12.75">
      <c r="A38" s="430">
        <v>34</v>
      </c>
      <c r="B38" s="432" t="s">
        <v>624</v>
      </c>
      <c r="C38" s="412">
        <v>4591</v>
      </c>
      <c r="D38" s="412" t="e">
        <f>#REF!+#REF!</f>
        <v>#REF!</v>
      </c>
      <c r="E38" s="412" t="e">
        <f>#REF!-D38</f>
        <v>#REF!</v>
      </c>
    </row>
    <row r="39" spans="1:5" s="431" customFormat="1" ht="12.75">
      <c r="A39" s="430">
        <v>35</v>
      </c>
      <c r="B39" s="432" t="s">
        <v>450</v>
      </c>
      <c r="C39" s="412">
        <v>2192</v>
      </c>
      <c r="D39" s="412" t="e">
        <f>#REF!+#REF!</f>
        <v>#REF!</v>
      </c>
      <c r="E39" s="412" t="e">
        <f>#REF!-D39</f>
        <v>#REF!</v>
      </c>
    </row>
    <row r="40" spans="1:5" s="431" customFormat="1" ht="12.75">
      <c r="A40" s="430">
        <v>36</v>
      </c>
      <c r="B40" s="432" t="s">
        <v>444</v>
      </c>
      <c r="C40" s="412">
        <v>11426</v>
      </c>
      <c r="D40" s="412" t="e">
        <f>#REF!+#REF!</f>
        <v>#REF!</v>
      </c>
      <c r="E40" s="412" t="e">
        <f>#REF!-D40</f>
        <v>#REF!</v>
      </c>
    </row>
    <row r="41" spans="1:5" s="431" customFormat="1" ht="12.75">
      <c r="A41" s="430">
        <v>37</v>
      </c>
      <c r="B41" s="432" t="s">
        <v>667</v>
      </c>
      <c r="C41" s="412">
        <v>2000</v>
      </c>
      <c r="D41" s="412" t="e">
        <f>#REF!+#REF!</f>
        <v>#REF!</v>
      </c>
      <c r="E41" s="412" t="e">
        <f>#REF!-D41</f>
        <v>#REF!</v>
      </c>
    </row>
    <row r="42" spans="1:5" s="431" customFormat="1" ht="12.75">
      <c r="A42" s="430">
        <v>38</v>
      </c>
      <c r="B42" s="432" t="s">
        <v>55</v>
      </c>
      <c r="C42" s="412">
        <v>1184</v>
      </c>
      <c r="D42" s="412" t="e">
        <f>#REF!+#REF!</f>
        <v>#REF!</v>
      </c>
      <c r="E42" s="412" t="e">
        <f>#REF!-D42</f>
        <v>#REF!</v>
      </c>
    </row>
    <row r="43" spans="1:5" s="431" customFormat="1" ht="12.75">
      <c r="A43" s="430">
        <v>39</v>
      </c>
      <c r="B43" s="432" t="s">
        <v>101</v>
      </c>
      <c r="C43" s="412">
        <v>2146</v>
      </c>
      <c r="D43" s="412" t="e">
        <f>#REF!+#REF!</f>
        <v>#REF!</v>
      </c>
      <c r="E43" s="412" t="e">
        <f>#REF!-D43</f>
        <v>#REF!</v>
      </c>
    </row>
    <row r="44" spans="1:5" s="431" customFormat="1" ht="12.75">
      <c r="A44" s="430">
        <v>40</v>
      </c>
      <c r="B44" s="432" t="s">
        <v>462</v>
      </c>
      <c r="C44" s="412">
        <v>1820</v>
      </c>
      <c r="D44" s="412" t="e">
        <f>#REF!+#REF!</f>
        <v>#REF!</v>
      </c>
      <c r="E44" s="412" t="e">
        <f>#REF!-D44</f>
        <v>#REF!</v>
      </c>
    </row>
    <row r="45" spans="1:5" s="431" customFormat="1" ht="12.75">
      <c r="A45" s="430">
        <v>41</v>
      </c>
      <c r="B45" s="432" t="s">
        <v>641</v>
      </c>
      <c r="C45" s="412">
        <v>500</v>
      </c>
      <c r="D45" s="412" t="e">
        <f>#REF!+#REF!</f>
        <v>#REF!</v>
      </c>
      <c r="E45" s="412" t="e">
        <f>#REF!-D45</f>
        <v>#REF!</v>
      </c>
    </row>
    <row r="46" spans="1:5" s="431" customFormat="1" ht="12.75">
      <c r="A46" s="430">
        <v>42</v>
      </c>
      <c r="B46" s="432" t="s">
        <v>463</v>
      </c>
      <c r="C46" s="412">
        <v>1030</v>
      </c>
      <c r="D46" s="412" t="e">
        <f>#REF!+#REF!</f>
        <v>#REF!</v>
      </c>
      <c r="E46" s="412" t="e">
        <f>#REF!-D46</f>
        <v>#REF!</v>
      </c>
    </row>
    <row r="47" spans="1:5" s="431" customFormat="1" ht="12.75">
      <c r="A47" s="430">
        <v>43</v>
      </c>
      <c r="B47" s="432" t="s">
        <v>464</v>
      </c>
      <c r="C47" s="412">
        <v>2721</v>
      </c>
      <c r="D47" s="412" t="e">
        <f>#REF!+#REF!</f>
        <v>#REF!</v>
      </c>
      <c r="E47" s="412" t="e">
        <f>#REF!-D47</f>
        <v>#REF!</v>
      </c>
    </row>
    <row r="48" spans="1:5" s="431" customFormat="1" ht="12.75">
      <c r="A48" s="430">
        <v>44</v>
      </c>
      <c r="B48" s="432" t="s">
        <v>465</v>
      </c>
      <c r="C48" s="412">
        <v>8086</v>
      </c>
      <c r="D48" s="412" t="e">
        <f>#REF!+#REF!</f>
        <v>#REF!</v>
      </c>
      <c r="E48" s="412" t="e">
        <f>#REF!-D48</f>
        <v>#REF!</v>
      </c>
    </row>
    <row r="49" spans="1:5" s="431" customFormat="1" ht="12.75">
      <c r="A49" s="430">
        <v>45</v>
      </c>
      <c r="B49" s="432" t="s">
        <v>642</v>
      </c>
      <c r="C49" s="412">
        <v>5422</v>
      </c>
      <c r="D49" s="412" t="e">
        <f>#REF!+#REF!</f>
        <v>#REF!</v>
      </c>
      <c r="E49" s="412" t="e">
        <f>#REF!-D49</f>
        <v>#REF!</v>
      </c>
    </row>
    <row r="50" spans="1:5" s="431" customFormat="1" ht="12.75">
      <c r="A50" s="430">
        <v>46</v>
      </c>
      <c r="B50" s="432" t="s">
        <v>466</v>
      </c>
      <c r="C50" s="412">
        <v>6753</v>
      </c>
      <c r="D50" s="412" t="e">
        <f>#REF!+#REF!</f>
        <v>#REF!</v>
      </c>
      <c r="E50" s="412" t="e">
        <f>#REF!-D50</f>
        <v>#REF!</v>
      </c>
    </row>
    <row r="51" spans="1:5" s="431" customFormat="1" ht="12.75">
      <c r="A51" s="430">
        <v>47</v>
      </c>
      <c r="B51" s="432" t="s">
        <v>643</v>
      </c>
      <c r="C51" s="412">
        <v>3361</v>
      </c>
      <c r="D51" s="412" t="e">
        <f>#REF!+#REF!</f>
        <v>#REF!</v>
      </c>
      <c r="E51" s="412" t="e">
        <f>#REF!-D51</f>
        <v>#REF!</v>
      </c>
    </row>
    <row r="52" spans="1:5" s="431" customFormat="1" ht="12.75">
      <c r="A52" s="430">
        <v>48</v>
      </c>
      <c r="B52" s="432" t="s">
        <v>467</v>
      </c>
      <c r="C52" s="412">
        <v>8820</v>
      </c>
      <c r="D52" s="412" t="e">
        <f>#REF!+#REF!</f>
        <v>#REF!</v>
      </c>
      <c r="E52" s="412" t="e">
        <f>#REF!-D52</f>
        <v>#REF!</v>
      </c>
    </row>
    <row r="53" spans="1:5" s="431" customFormat="1" ht="12.75">
      <c r="A53" s="430">
        <v>49</v>
      </c>
      <c r="B53" s="432" t="s">
        <v>478</v>
      </c>
      <c r="C53" s="412">
        <v>3229</v>
      </c>
      <c r="D53" s="412" t="e">
        <f>#REF!+#REF!</f>
        <v>#REF!</v>
      </c>
      <c r="E53" s="412" t="e">
        <f>#REF!-D53</f>
        <v>#REF!</v>
      </c>
    </row>
    <row r="54" spans="1:5" s="431" customFormat="1" ht="12.75">
      <c r="A54" s="430">
        <v>50</v>
      </c>
      <c r="B54" s="432" t="s">
        <v>100</v>
      </c>
      <c r="C54" s="412">
        <v>2245</v>
      </c>
      <c r="D54" s="412" t="e">
        <f>#REF!+#REF!</f>
        <v>#REF!</v>
      </c>
      <c r="E54" s="412" t="e">
        <f>#REF!-D54</f>
        <v>#REF!</v>
      </c>
    </row>
    <row r="55" spans="1:5" s="431" customFormat="1" ht="12.75">
      <c r="A55" s="430">
        <v>51</v>
      </c>
      <c r="B55" s="432" t="s">
        <v>668</v>
      </c>
      <c r="C55" s="412">
        <v>2926</v>
      </c>
      <c r="D55" s="412" t="e">
        <f>#REF!+#REF!</f>
        <v>#REF!</v>
      </c>
      <c r="E55" s="412" t="e">
        <f>#REF!-D55</f>
        <v>#REF!</v>
      </c>
    </row>
    <row r="56" spans="1:5" s="431" customFormat="1" ht="12.75">
      <c r="A56" s="430">
        <v>52</v>
      </c>
      <c r="B56" s="432" t="s">
        <v>59</v>
      </c>
      <c r="C56" s="412">
        <v>1500</v>
      </c>
      <c r="D56" s="412" t="e">
        <f>#REF!+#REF!</f>
        <v>#REF!</v>
      </c>
      <c r="E56" s="412" t="e">
        <f>#REF!-D56</f>
        <v>#REF!</v>
      </c>
    </row>
    <row r="57" spans="1:5" s="431" customFormat="1" ht="12.75">
      <c r="A57" s="430">
        <v>53</v>
      </c>
      <c r="B57" s="432" t="s">
        <v>122</v>
      </c>
      <c r="C57" s="412">
        <v>8443</v>
      </c>
      <c r="D57" s="412" t="e">
        <f>#REF!+#REF!</f>
        <v>#REF!</v>
      </c>
      <c r="E57" s="412" t="e">
        <f>#REF!-D57</f>
        <v>#REF!</v>
      </c>
    </row>
    <row r="58" spans="1:5" s="431" customFormat="1" ht="12.75">
      <c r="A58" s="430">
        <v>54</v>
      </c>
      <c r="B58" s="432" t="s">
        <v>123</v>
      </c>
      <c r="C58" s="412">
        <v>21395</v>
      </c>
      <c r="D58" s="412" t="e">
        <f>#REF!+#REF!</f>
        <v>#REF!</v>
      </c>
      <c r="E58" s="412" t="e">
        <f>#REF!-D58</f>
        <v>#REF!</v>
      </c>
    </row>
    <row r="59" spans="1:5" s="431" customFormat="1" ht="12.75">
      <c r="A59" s="430">
        <v>55</v>
      </c>
      <c r="B59" s="432" t="s">
        <v>62</v>
      </c>
      <c r="C59" s="412">
        <v>6078</v>
      </c>
      <c r="D59" s="412" t="e">
        <f>#REF!+#REF!</f>
        <v>#REF!</v>
      </c>
      <c r="E59" s="412" t="e">
        <f>#REF!-D59</f>
        <v>#REF!</v>
      </c>
    </row>
    <row r="60" spans="1:5" s="431" customFormat="1" ht="12.75">
      <c r="A60" s="430">
        <v>56</v>
      </c>
      <c r="B60" s="432" t="s">
        <v>347</v>
      </c>
      <c r="C60" s="412">
        <v>6627</v>
      </c>
      <c r="D60" s="412" t="e">
        <f>#REF!+#REF!</f>
        <v>#REF!</v>
      </c>
      <c r="E60" s="412" t="e">
        <f>#REF!-D60</f>
        <v>#REF!</v>
      </c>
    </row>
    <row r="61" spans="1:5" s="431" customFormat="1" ht="12.75">
      <c r="A61" s="430">
        <v>57</v>
      </c>
      <c r="B61" s="432" t="s">
        <v>348</v>
      </c>
      <c r="C61" s="412">
        <v>11739</v>
      </c>
      <c r="D61" s="412" t="e">
        <f>#REF!+#REF!</f>
        <v>#REF!</v>
      </c>
      <c r="E61" s="412" t="e">
        <f>#REF!-D61</f>
        <v>#REF!</v>
      </c>
    </row>
    <row r="62" spans="1:5" s="431" customFormat="1" ht="12.75">
      <c r="A62" s="430">
        <v>58</v>
      </c>
      <c r="B62" s="432" t="s">
        <v>469</v>
      </c>
      <c r="C62" s="412">
        <v>3752</v>
      </c>
      <c r="D62" s="412" t="e">
        <f>#REF!+#REF!</f>
        <v>#REF!</v>
      </c>
      <c r="E62" s="412" t="e">
        <f>#REF!-D62</f>
        <v>#REF!</v>
      </c>
    </row>
    <row r="63" spans="1:5" s="431" customFormat="1" ht="12.75">
      <c r="A63" s="430">
        <v>59</v>
      </c>
      <c r="B63" s="432" t="s">
        <v>61</v>
      </c>
      <c r="C63" s="412">
        <v>4756</v>
      </c>
      <c r="D63" s="412" t="e">
        <f>#REF!+#REF!</f>
        <v>#REF!</v>
      </c>
      <c r="E63" s="412" t="e">
        <f>#REF!-D63</f>
        <v>#REF!</v>
      </c>
    </row>
    <row r="64" spans="1:5" s="431" customFormat="1" ht="12.75">
      <c r="A64" s="430">
        <v>60</v>
      </c>
      <c r="B64" s="432" t="s">
        <v>73</v>
      </c>
      <c r="C64" s="412">
        <v>2114</v>
      </c>
      <c r="D64" s="412" t="e">
        <f>#REF!+#REF!</f>
        <v>#REF!</v>
      </c>
      <c r="E64" s="412" t="e">
        <f>#REF!-D64</f>
        <v>#REF!</v>
      </c>
    </row>
    <row r="65" spans="1:5" s="431" customFormat="1" ht="12.75">
      <c r="A65" s="430">
        <v>61</v>
      </c>
      <c r="B65" s="432" t="s">
        <v>74</v>
      </c>
      <c r="C65" s="412">
        <v>1680</v>
      </c>
      <c r="D65" s="412" t="e">
        <f>#REF!+#REF!</f>
        <v>#REF!</v>
      </c>
      <c r="E65" s="412" t="e">
        <f>#REF!-D65</f>
        <v>#REF!</v>
      </c>
    </row>
    <row r="66" spans="1:5" s="431" customFormat="1" ht="12.75">
      <c r="A66" s="430">
        <v>62</v>
      </c>
      <c r="B66" s="432" t="s">
        <v>350</v>
      </c>
      <c r="C66" s="412">
        <v>2200</v>
      </c>
      <c r="D66" s="412" t="e">
        <f>#REF!+#REF!</f>
        <v>#REF!</v>
      </c>
      <c r="E66" s="412" t="e">
        <f>#REF!-D66</f>
        <v>#REF!</v>
      </c>
    </row>
    <row r="67" spans="1:5" s="431" customFormat="1" ht="12.75">
      <c r="A67" s="430">
        <v>63</v>
      </c>
      <c r="B67" s="432" t="s">
        <v>669</v>
      </c>
      <c r="C67" s="412">
        <v>6500</v>
      </c>
      <c r="D67" s="412" t="e">
        <f>#REF!+#REF!</f>
        <v>#REF!</v>
      </c>
      <c r="E67" s="412" t="e">
        <f>#REF!-D67</f>
        <v>#REF!</v>
      </c>
    </row>
    <row r="68" spans="1:5" s="431" customFormat="1" ht="12.75">
      <c r="A68" s="430">
        <v>64</v>
      </c>
      <c r="B68" s="432" t="s">
        <v>75</v>
      </c>
      <c r="C68" s="412">
        <v>748</v>
      </c>
      <c r="D68" s="412" t="e">
        <f>#REF!+#REF!</f>
        <v>#REF!</v>
      </c>
      <c r="E68" s="412" t="e">
        <f>#REF!-D68</f>
        <v>#REF!</v>
      </c>
    </row>
    <row r="69" spans="1:5" s="431" customFormat="1" ht="12.75">
      <c r="A69" s="430">
        <v>65</v>
      </c>
      <c r="B69" s="432" t="s">
        <v>63</v>
      </c>
      <c r="C69" s="412">
        <v>11244</v>
      </c>
      <c r="D69" s="412" t="e">
        <f>#REF!+#REF!</f>
        <v>#REF!</v>
      </c>
      <c r="E69" s="412" t="e">
        <f>#REF!-D69</f>
        <v>#REF!</v>
      </c>
    </row>
    <row r="70" spans="1:5" s="431" customFormat="1" ht="12.75">
      <c r="A70" s="430">
        <v>66</v>
      </c>
      <c r="B70" s="432" t="s">
        <v>64</v>
      </c>
      <c r="C70" s="412">
        <v>11589</v>
      </c>
      <c r="D70" s="412" t="e">
        <f>#REF!+#REF!</f>
        <v>#REF!</v>
      </c>
      <c r="E70" s="412" t="e">
        <f>#REF!-D70</f>
        <v>#REF!</v>
      </c>
    </row>
    <row r="71" spans="1:5" s="431" customFormat="1" ht="12.75">
      <c r="A71" s="430">
        <v>67</v>
      </c>
      <c r="B71" s="432" t="s">
        <v>66</v>
      </c>
      <c r="C71" s="412">
        <v>7728</v>
      </c>
      <c r="D71" s="412" t="e">
        <f>#REF!+#REF!</f>
        <v>#REF!</v>
      </c>
      <c r="E71" s="412" t="e">
        <f>#REF!-D71</f>
        <v>#REF!</v>
      </c>
    </row>
    <row r="72" spans="1:5" s="431" customFormat="1" ht="12.75">
      <c r="A72" s="430">
        <v>68</v>
      </c>
      <c r="B72" s="432" t="s">
        <v>68</v>
      </c>
      <c r="C72" s="412">
        <v>10057</v>
      </c>
      <c r="D72" s="412" t="e">
        <f>#REF!+#REF!</f>
        <v>#REF!</v>
      </c>
      <c r="E72" s="412" t="e">
        <f>#REF!-D72</f>
        <v>#REF!</v>
      </c>
    </row>
    <row r="73" spans="1:5" s="431" customFormat="1" ht="12.75">
      <c r="A73" s="430">
        <v>69</v>
      </c>
      <c r="B73" s="432" t="s">
        <v>76</v>
      </c>
      <c r="C73" s="412">
        <v>1870</v>
      </c>
      <c r="D73" s="412" t="e">
        <f>#REF!+#REF!</f>
        <v>#REF!</v>
      </c>
      <c r="E73" s="412" t="e">
        <f>#REF!-D73</f>
        <v>#REF!</v>
      </c>
    </row>
    <row r="74" spans="1:5" s="431" customFormat="1" ht="12.75">
      <c r="A74" s="430">
        <v>70</v>
      </c>
      <c r="B74" s="432" t="s">
        <v>670</v>
      </c>
      <c r="C74" s="412">
        <v>460</v>
      </c>
      <c r="D74" s="412" t="e">
        <f>#REF!+#REF!</f>
        <v>#REF!</v>
      </c>
      <c r="E74" s="412" t="e">
        <f>#REF!-D74</f>
        <v>#REF!</v>
      </c>
    </row>
    <row r="75" spans="1:5" s="431" customFormat="1" ht="12.75">
      <c r="A75" s="430">
        <v>71</v>
      </c>
      <c r="B75" s="432" t="s">
        <v>80</v>
      </c>
      <c r="C75" s="412">
        <v>1550</v>
      </c>
      <c r="D75" s="412" t="e">
        <f>#REF!+#REF!</f>
        <v>#REF!</v>
      </c>
      <c r="E75" s="412" t="e">
        <f>#REF!-D75</f>
        <v>#REF!</v>
      </c>
    </row>
    <row r="76" spans="1:5" s="431" customFormat="1" ht="22.5">
      <c r="A76" s="430">
        <v>72</v>
      </c>
      <c r="B76" s="432" t="s">
        <v>439</v>
      </c>
      <c r="C76" s="412">
        <v>6471</v>
      </c>
      <c r="D76" s="412" t="e">
        <f>#REF!+#REF!</f>
        <v>#REF!</v>
      </c>
      <c r="E76" s="412" t="e">
        <f>#REF!-D76</f>
        <v>#REF!</v>
      </c>
    </row>
    <row r="77" spans="1:5" s="431" customFormat="1" ht="12.75">
      <c r="A77" s="430">
        <v>73</v>
      </c>
      <c r="B77" s="432" t="s">
        <v>671</v>
      </c>
      <c r="C77" s="412">
        <v>0</v>
      </c>
      <c r="D77" s="412" t="e">
        <f>#REF!+#REF!</f>
        <v>#REF!</v>
      </c>
      <c r="E77" s="412" t="e">
        <f>#REF!-D77</f>
        <v>#REF!</v>
      </c>
    </row>
    <row r="78" spans="1:5" s="431" customFormat="1" ht="12.75">
      <c r="A78" s="430">
        <v>74</v>
      </c>
      <c r="B78" s="432" t="s">
        <v>248</v>
      </c>
      <c r="C78" s="412">
        <v>3027</v>
      </c>
      <c r="D78" s="412" t="e">
        <f>#REF!+#REF!</f>
        <v>#REF!</v>
      </c>
      <c r="E78" s="412" t="e">
        <f>#REF!-D78</f>
        <v>#REF!</v>
      </c>
    </row>
    <row r="79" spans="1:5" s="431" customFormat="1" ht="12.75">
      <c r="A79" s="430">
        <v>75</v>
      </c>
      <c r="B79" s="432" t="s">
        <v>242</v>
      </c>
      <c r="C79" s="412">
        <v>6073</v>
      </c>
      <c r="D79" s="412" t="e">
        <f>#REF!+#REF!</f>
        <v>#REF!</v>
      </c>
      <c r="E79" s="412" t="e">
        <f>#REF!-D79</f>
        <v>#REF!</v>
      </c>
    </row>
    <row r="80" spans="1:5" s="431" customFormat="1" ht="12.75">
      <c r="A80" s="430">
        <v>76</v>
      </c>
      <c r="B80" s="432" t="s">
        <v>13</v>
      </c>
      <c r="C80" s="412">
        <v>3200</v>
      </c>
      <c r="D80" s="412" t="e">
        <f>#REF!+#REF!</f>
        <v>#REF!</v>
      </c>
      <c r="E80" s="412" t="e">
        <f>#REF!-D80</f>
        <v>#REF!</v>
      </c>
    </row>
    <row r="81" spans="1:5" s="431" customFormat="1" ht="12.75">
      <c r="A81" s="430">
        <v>77</v>
      </c>
      <c r="B81" s="432" t="s">
        <v>9</v>
      </c>
      <c r="C81" s="412">
        <v>23418</v>
      </c>
      <c r="D81" s="412" t="e">
        <f>#REF!+#REF!</f>
        <v>#REF!</v>
      </c>
      <c r="E81" s="412" t="e">
        <f>#REF!-D81</f>
        <v>#REF!</v>
      </c>
    </row>
    <row r="82" spans="1:5" s="431" customFormat="1" ht="12.75">
      <c r="A82" s="430">
        <v>78</v>
      </c>
      <c r="B82" s="432" t="s">
        <v>11</v>
      </c>
      <c r="C82" s="412">
        <v>5442</v>
      </c>
      <c r="D82" s="412" t="e">
        <f>#REF!+#REF!</f>
        <v>#REF!</v>
      </c>
      <c r="E82" s="412" t="e">
        <f>#REF!-D82</f>
        <v>#REF!</v>
      </c>
    </row>
    <row r="83" spans="1:5" s="431" customFormat="1" ht="12.75">
      <c r="A83" s="430">
        <v>79</v>
      </c>
      <c r="B83" s="432" t="s">
        <v>30</v>
      </c>
      <c r="C83" s="412">
        <v>1231</v>
      </c>
      <c r="D83" s="412" t="e">
        <f>#REF!+#REF!</f>
        <v>#REF!</v>
      </c>
      <c r="E83" s="412" t="e">
        <f>#REF!-D83</f>
        <v>#REF!</v>
      </c>
    </row>
    <row r="84" spans="1:5" s="431" customFormat="1" ht="12.75">
      <c r="A84" s="430">
        <v>80</v>
      </c>
      <c r="B84" s="432" t="s">
        <v>644</v>
      </c>
      <c r="C84" s="412">
        <v>10250</v>
      </c>
      <c r="D84" s="412" t="e">
        <f>#REF!+#REF!</f>
        <v>#REF!</v>
      </c>
      <c r="E84" s="412" t="e">
        <f>#REF!-D84</f>
        <v>#REF!</v>
      </c>
    </row>
    <row r="85" spans="1:5" s="431" customFormat="1" ht="12.75">
      <c r="A85" s="430">
        <v>81</v>
      </c>
      <c r="B85" s="432" t="s">
        <v>103</v>
      </c>
      <c r="C85" s="412">
        <v>0</v>
      </c>
      <c r="D85" s="412" t="e">
        <f>#REF!+#REF!</f>
        <v>#REF!</v>
      </c>
      <c r="E85" s="412" t="e">
        <f>#REF!-D85</f>
        <v>#REF!</v>
      </c>
    </row>
    <row r="86" spans="1:5" s="431" customFormat="1" ht="12.75">
      <c r="A86" s="430">
        <v>82</v>
      </c>
      <c r="B86" s="432" t="s">
        <v>35</v>
      </c>
      <c r="C86" s="412">
        <v>3995</v>
      </c>
      <c r="D86" s="412" t="e">
        <f>#REF!+#REF!</f>
        <v>#REF!</v>
      </c>
      <c r="E86" s="412" t="e">
        <f>#REF!-D86</f>
        <v>#REF!</v>
      </c>
    </row>
    <row r="87" spans="1:5" s="431" customFormat="1" ht="12.75">
      <c r="A87" s="430">
        <v>83</v>
      </c>
      <c r="B87" s="455" t="s">
        <v>672</v>
      </c>
      <c r="C87" s="412">
        <v>0</v>
      </c>
      <c r="D87" s="412"/>
      <c r="E87" s="412"/>
    </row>
    <row r="88" spans="1:5" s="431" customFormat="1" ht="12.75">
      <c r="A88" s="430">
        <v>84</v>
      </c>
      <c r="B88" s="455" t="s">
        <v>575</v>
      </c>
      <c r="C88" s="412">
        <v>0</v>
      </c>
      <c r="D88" s="412"/>
      <c r="E88" s="412"/>
    </row>
    <row r="89" spans="1:5" s="431" customFormat="1" ht="12.75">
      <c r="A89" s="430">
        <v>85</v>
      </c>
      <c r="B89" s="455" t="s">
        <v>673</v>
      </c>
      <c r="C89" s="412">
        <v>0</v>
      </c>
      <c r="D89" s="412"/>
      <c r="E89" s="412"/>
    </row>
    <row r="90" spans="1:5" s="431" customFormat="1" ht="12.75">
      <c r="A90" s="430">
        <v>86</v>
      </c>
      <c r="B90" s="455" t="s">
        <v>674</v>
      </c>
      <c r="C90" s="412">
        <v>1500</v>
      </c>
      <c r="D90" s="412"/>
      <c r="E90" s="412"/>
    </row>
    <row r="91" spans="1:5" s="431" customFormat="1" ht="12.75">
      <c r="A91" s="430">
        <v>87</v>
      </c>
      <c r="B91" s="455" t="s">
        <v>470</v>
      </c>
      <c r="C91" s="412">
        <v>2053</v>
      </c>
      <c r="D91" s="412"/>
      <c r="E91" s="412"/>
    </row>
    <row r="92" spans="1:5" s="436" customFormat="1" ht="12.75">
      <c r="A92" s="433"/>
      <c r="B92" s="434" t="s">
        <v>631</v>
      </c>
      <c r="C92" s="435">
        <v>388714</v>
      </c>
      <c r="D92" s="420" t="e">
        <f>SUM(D5:D90)</f>
        <v>#REF!</v>
      </c>
      <c r="E92" s="420" t="e">
        <f>SUM(E5:E90)</f>
        <v>#REF!</v>
      </c>
    </row>
  </sheetData>
  <mergeCells count="5">
    <mergeCell ref="A1:E1"/>
    <mergeCell ref="A2:A3"/>
    <mergeCell ref="B2:B3"/>
    <mergeCell ref="C2:C3"/>
    <mergeCell ref="D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85"/>
  <sheetViews>
    <sheetView topLeftCell="A55" workbookViewId="0">
      <selection activeCell="T26" sqref="T26"/>
    </sheetView>
  </sheetViews>
  <sheetFormatPr defaultRowHeight="15"/>
  <cols>
    <col min="1" max="1" width="5" style="437" customWidth="1"/>
    <col min="2" max="2" width="48.7109375" style="438" customWidth="1"/>
    <col min="3" max="3" width="11.5703125" style="439" hidden="1" customWidth="1"/>
    <col min="4" max="4" width="11.85546875" style="444" customWidth="1"/>
    <col min="5" max="18" width="0" style="438" hidden="1" customWidth="1"/>
    <col min="19" max="16384" width="9.140625" style="438"/>
  </cols>
  <sheetData>
    <row r="1" spans="1:16">
      <c r="A1" s="513" t="s">
        <v>675</v>
      </c>
      <c r="B1" s="513"/>
      <c r="C1" s="513"/>
      <c r="D1" s="513"/>
      <c r="E1" s="513"/>
      <c r="F1" s="513"/>
    </row>
    <row r="2" spans="1:16" s="403" customFormat="1" ht="12.75">
      <c r="A2" s="508" t="s">
        <v>620</v>
      </c>
      <c r="B2" s="504" t="s">
        <v>656</v>
      </c>
      <c r="C2" s="510" t="s">
        <v>634</v>
      </c>
      <c r="D2" s="514" t="s">
        <v>609</v>
      </c>
      <c r="E2" s="521" t="s">
        <v>635</v>
      </c>
      <c r="F2" s="521"/>
    </row>
    <row r="3" spans="1:16" s="403" customFormat="1" ht="38.25">
      <c r="A3" s="509"/>
      <c r="B3" s="504"/>
      <c r="C3" s="511"/>
      <c r="D3" s="514"/>
      <c r="E3" s="404" t="s">
        <v>647</v>
      </c>
      <c r="F3" s="404" t="s">
        <v>637</v>
      </c>
    </row>
    <row r="4" spans="1:16" s="403" customFormat="1" ht="12.75">
      <c r="A4" s="406"/>
      <c r="B4" s="407"/>
      <c r="C4" s="408"/>
      <c r="D4" s="406"/>
      <c r="E4" s="406"/>
      <c r="F4" s="406"/>
    </row>
    <row r="5" spans="1:16" s="403" customFormat="1" ht="12.75">
      <c r="A5" s="494">
        <v>1</v>
      </c>
      <c r="B5" s="442" t="s">
        <v>452</v>
      </c>
      <c r="C5" s="441"/>
      <c r="D5" s="409">
        <v>0</v>
      </c>
      <c r="E5" s="409" t="e">
        <f>#REF!+#REF!</f>
        <v>#REF!</v>
      </c>
      <c r="F5" s="409" t="e">
        <f>#REF!-E5</f>
        <v>#REF!</v>
      </c>
      <c r="G5" s="403" t="e">
        <f>#REF!</f>
        <v>#REF!</v>
      </c>
    </row>
    <row r="6" spans="1:16" s="403" customFormat="1" ht="12.75">
      <c r="A6" s="494">
        <v>2</v>
      </c>
      <c r="B6" s="442" t="s">
        <v>109</v>
      </c>
      <c r="C6" s="441">
        <v>2091</v>
      </c>
      <c r="D6" s="409">
        <v>2725</v>
      </c>
      <c r="E6" s="409" t="e">
        <f>#REF!+#REF!</f>
        <v>#REF!</v>
      </c>
      <c r="F6" s="409" t="e">
        <f>#REF!-E6</f>
        <v>#REF!</v>
      </c>
      <c r="G6" s="403" t="e">
        <f>#REF!</f>
        <v>#REF!</v>
      </c>
    </row>
    <row r="7" spans="1:16" s="403" customFormat="1" ht="12.75">
      <c r="A7" s="494">
        <v>3</v>
      </c>
      <c r="B7" s="442" t="s">
        <v>94</v>
      </c>
      <c r="C7" s="441"/>
      <c r="D7" s="409">
        <v>400</v>
      </c>
      <c r="E7" s="409" t="e">
        <f>#REF!+#REF!</f>
        <v>#REF!</v>
      </c>
      <c r="F7" s="409" t="e">
        <f>#REF!-E7</f>
        <v>#REF!</v>
      </c>
    </row>
    <row r="8" spans="1:16" s="403" customFormat="1" ht="12.75">
      <c r="A8" s="494">
        <v>4</v>
      </c>
      <c r="B8" s="442" t="s">
        <v>352</v>
      </c>
      <c r="C8" s="443">
        <v>597</v>
      </c>
      <c r="D8" s="409">
        <v>1207</v>
      </c>
      <c r="E8" s="409" t="e">
        <f>#REF!+#REF!</f>
        <v>#REF!</v>
      </c>
      <c r="F8" s="409" t="e">
        <f>#REF!-E8</f>
        <v>#REF!</v>
      </c>
      <c r="G8" s="403" t="e">
        <f>#REF!</f>
        <v>#REF!</v>
      </c>
    </row>
    <row r="9" spans="1:16" s="403" customFormat="1" ht="12.75">
      <c r="A9" s="494">
        <v>5</v>
      </c>
      <c r="B9" s="442" t="s">
        <v>90</v>
      </c>
      <c r="C9" s="441">
        <v>497</v>
      </c>
      <c r="D9" s="409">
        <v>1547</v>
      </c>
      <c r="E9" s="409" t="e">
        <f>#REF!+#REF!</f>
        <v>#REF!</v>
      </c>
      <c r="F9" s="409" t="e">
        <f>#REF!-E9</f>
        <v>#REF!</v>
      </c>
      <c r="G9" s="403" t="e">
        <f>#REF!</f>
        <v>#REF!</v>
      </c>
    </row>
    <row r="10" spans="1:16" s="403" customFormat="1" ht="12.75">
      <c r="A10" s="494">
        <v>6</v>
      </c>
      <c r="B10" s="442" t="s">
        <v>171</v>
      </c>
      <c r="C10" s="441">
        <v>1380</v>
      </c>
      <c r="D10" s="409">
        <v>1531</v>
      </c>
      <c r="E10" s="409" t="e">
        <f>#REF!+#REF!</f>
        <v>#REF!</v>
      </c>
      <c r="F10" s="409" t="e">
        <f>#REF!-E10</f>
        <v>#REF!</v>
      </c>
      <c r="G10" s="403" t="e">
        <f>#REF!</f>
        <v>#REF!</v>
      </c>
    </row>
    <row r="11" spans="1:16" s="403" customFormat="1" ht="12.75">
      <c r="A11" s="494">
        <v>7</v>
      </c>
      <c r="B11" s="442" t="s">
        <v>453</v>
      </c>
      <c r="C11" s="441"/>
      <c r="D11" s="409">
        <v>1700</v>
      </c>
      <c r="E11" s="409" t="e">
        <f>#REF!+#REF!</f>
        <v>#REF!</v>
      </c>
      <c r="F11" s="409" t="e">
        <f>#REF!-E11</f>
        <v>#REF!</v>
      </c>
      <c r="G11" s="403" t="e">
        <f>#REF!</f>
        <v>#REF!</v>
      </c>
      <c r="P11" s="403" t="e">
        <f>ROUND(#REF!/#REF!*100,2)</f>
        <v>#REF!</v>
      </c>
    </row>
    <row r="12" spans="1:16" s="403" customFormat="1" ht="12.75">
      <c r="A12" s="494">
        <v>8</v>
      </c>
      <c r="B12" s="442" t="s">
        <v>657</v>
      </c>
      <c r="C12" s="441">
        <v>210</v>
      </c>
      <c r="D12" s="409">
        <v>1000</v>
      </c>
      <c r="E12" s="409" t="e">
        <f>#REF!+#REF!</f>
        <v>#REF!</v>
      </c>
      <c r="F12" s="409" t="e">
        <f>#REF!-E12</f>
        <v>#REF!</v>
      </c>
      <c r="G12" s="403" t="e">
        <f>#REF!</f>
        <v>#REF!</v>
      </c>
    </row>
    <row r="13" spans="1:16" s="403" customFormat="1" ht="12.75">
      <c r="A13" s="494">
        <v>9</v>
      </c>
      <c r="B13" s="442" t="s">
        <v>658</v>
      </c>
      <c r="C13" s="441">
        <v>237</v>
      </c>
      <c r="D13" s="409">
        <v>1198</v>
      </c>
      <c r="E13" s="409" t="e">
        <f>#REF!+#REF!</f>
        <v>#REF!</v>
      </c>
      <c r="F13" s="409" t="e">
        <f>#REF!-E13</f>
        <v>#REF!</v>
      </c>
      <c r="G13" s="403" t="e">
        <f>#REF!</f>
        <v>#REF!</v>
      </c>
      <c r="P13" s="403" t="e">
        <f>ROUND(#REF!/#REF!*100,2)</f>
        <v>#REF!</v>
      </c>
    </row>
    <row r="14" spans="1:16" s="403" customFormat="1" ht="12.75">
      <c r="A14" s="494">
        <v>10</v>
      </c>
      <c r="B14" s="442" t="s">
        <v>43</v>
      </c>
      <c r="C14" s="443">
        <v>5452</v>
      </c>
      <c r="D14" s="409">
        <v>5006</v>
      </c>
      <c r="E14" s="409" t="e">
        <f>#REF!+#REF!</f>
        <v>#REF!</v>
      </c>
      <c r="F14" s="409" t="e">
        <f>#REF!-E14</f>
        <v>#REF!</v>
      </c>
      <c r="G14" s="403" t="e">
        <f>#REF!</f>
        <v>#REF!</v>
      </c>
    </row>
    <row r="15" spans="1:16" s="403" customFormat="1" ht="12.75">
      <c r="A15" s="494">
        <v>11</v>
      </c>
      <c r="B15" s="442" t="s">
        <v>659</v>
      </c>
      <c r="C15" s="441"/>
      <c r="D15" s="409">
        <v>891</v>
      </c>
      <c r="E15" s="409" t="e">
        <f>#REF!+#REF!</f>
        <v>#REF!</v>
      </c>
      <c r="F15" s="409" t="e">
        <f>#REF!-E15</f>
        <v>#REF!</v>
      </c>
      <c r="G15" s="403" t="e">
        <f>#REF!</f>
        <v>#REF!</v>
      </c>
    </row>
    <row r="16" spans="1:16" s="403" customFormat="1" ht="12.75">
      <c r="A16" s="494">
        <v>12</v>
      </c>
      <c r="B16" s="442" t="s">
        <v>660</v>
      </c>
      <c r="C16" s="441"/>
      <c r="D16" s="409">
        <v>541</v>
      </c>
      <c r="E16" s="409" t="e">
        <f>#REF!+#REF!</f>
        <v>#REF!</v>
      </c>
      <c r="F16" s="409" t="e">
        <f>#REF!-E16</f>
        <v>#REF!</v>
      </c>
      <c r="G16" s="403" t="e">
        <f>#REF!</f>
        <v>#REF!</v>
      </c>
    </row>
    <row r="17" spans="1:7" s="403" customFormat="1" ht="12.75">
      <c r="A17" s="494">
        <v>13</v>
      </c>
      <c r="B17" s="442" t="s">
        <v>36</v>
      </c>
      <c r="C17" s="441"/>
      <c r="D17" s="409">
        <v>244</v>
      </c>
      <c r="E17" s="409" t="e">
        <f>#REF!+#REF!</f>
        <v>#REF!</v>
      </c>
      <c r="F17" s="409" t="e">
        <f>#REF!-E17</f>
        <v>#REF!</v>
      </c>
      <c r="G17" s="403" t="e">
        <f>#REF!</f>
        <v>#REF!</v>
      </c>
    </row>
    <row r="18" spans="1:7" s="403" customFormat="1" ht="12.75">
      <c r="A18" s="494">
        <v>14</v>
      </c>
      <c r="B18" s="442" t="s">
        <v>661</v>
      </c>
      <c r="C18" s="441">
        <v>1066</v>
      </c>
      <c r="D18" s="409">
        <v>1474</v>
      </c>
      <c r="E18" s="409" t="e">
        <f>#REF!+#REF!</f>
        <v>#REF!</v>
      </c>
      <c r="F18" s="409" t="e">
        <f>#REF!-E18</f>
        <v>#REF!</v>
      </c>
      <c r="G18" s="403" t="e">
        <f>#REF!</f>
        <v>#REF!</v>
      </c>
    </row>
    <row r="19" spans="1:7" s="403" customFormat="1" ht="12.75">
      <c r="A19" s="494">
        <v>15</v>
      </c>
      <c r="B19" s="442" t="s">
        <v>662</v>
      </c>
      <c r="C19" s="443"/>
      <c r="D19" s="409">
        <v>846</v>
      </c>
      <c r="E19" s="409" t="e">
        <f>#REF!+#REF!</f>
        <v>#REF!</v>
      </c>
      <c r="F19" s="409" t="e">
        <f>#REF!-E19</f>
        <v>#REF!</v>
      </c>
      <c r="G19" s="403" t="e">
        <f>#REF!</f>
        <v>#REF!</v>
      </c>
    </row>
    <row r="20" spans="1:7" s="403" customFormat="1" ht="12.75">
      <c r="A20" s="494">
        <v>16</v>
      </c>
      <c r="B20" s="442" t="s">
        <v>454</v>
      </c>
      <c r="C20" s="441"/>
      <c r="D20" s="409">
        <v>1530</v>
      </c>
      <c r="E20" s="409" t="e">
        <f>#REF!+#REF!</f>
        <v>#REF!</v>
      </c>
      <c r="F20" s="409" t="e">
        <f>#REF!-E20</f>
        <v>#REF!</v>
      </c>
      <c r="G20" s="403" t="e">
        <f>#REF!</f>
        <v>#REF!</v>
      </c>
    </row>
    <row r="21" spans="1:7" s="403" customFormat="1" ht="12.75">
      <c r="A21" s="494">
        <v>17</v>
      </c>
      <c r="B21" s="442" t="s">
        <v>91</v>
      </c>
      <c r="C21" s="443">
        <v>1134</v>
      </c>
      <c r="D21" s="409">
        <v>1411</v>
      </c>
      <c r="E21" s="409" t="e">
        <f>#REF!+#REF!</f>
        <v>#REF!</v>
      </c>
      <c r="F21" s="409" t="e">
        <f>#REF!-E21</f>
        <v>#REF!</v>
      </c>
      <c r="G21" s="403" t="e">
        <f>#REF!</f>
        <v>#REF!</v>
      </c>
    </row>
    <row r="22" spans="1:7" s="403" customFormat="1" ht="12.75">
      <c r="A22" s="494">
        <v>18</v>
      </c>
      <c r="B22" s="442" t="s">
        <v>455</v>
      </c>
      <c r="C22" s="441"/>
      <c r="D22" s="409">
        <v>965</v>
      </c>
      <c r="E22" s="409" t="e">
        <f>#REF!+#REF!</f>
        <v>#REF!</v>
      </c>
      <c r="F22" s="409" t="e">
        <f>#REF!-E22</f>
        <v>#REF!</v>
      </c>
      <c r="G22" s="403" t="e">
        <f>#REF!</f>
        <v>#REF!</v>
      </c>
    </row>
    <row r="23" spans="1:7" s="403" customFormat="1" ht="12.75">
      <c r="A23" s="494">
        <v>19</v>
      </c>
      <c r="B23" s="442" t="s">
        <v>456</v>
      </c>
      <c r="C23" s="443">
        <v>6699</v>
      </c>
      <c r="D23" s="409">
        <v>4641</v>
      </c>
      <c r="E23" s="409" t="e">
        <f>#REF!+#REF!</f>
        <v>#REF!</v>
      </c>
      <c r="F23" s="409" t="e">
        <f>#REF!-E23</f>
        <v>#REF!</v>
      </c>
      <c r="G23" s="403" t="e">
        <f>#REF!</f>
        <v>#REF!</v>
      </c>
    </row>
    <row r="24" spans="1:7" s="403" customFormat="1" ht="12.75">
      <c r="A24" s="494">
        <v>20</v>
      </c>
      <c r="B24" s="442" t="s">
        <v>457</v>
      </c>
      <c r="C24" s="443">
        <v>2185</v>
      </c>
      <c r="D24" s="409">
        <v>1613</v>
      </c>
      <c r="E24" s="409" t="e">
        <f>#REF!+#REF!</f>
        <v>#REF!</v>
      </c>
      <c r="F24" s="409" t="e">
        <f>#REF!-E24</f>
        <v>#REF!</v>
      </c>
      <c r="G24" s="403" t="e">
        <f>#REF!</f>
        <v>#REF!</v>
      </c>
    </row>
    <row r="25" spans="1:7" s="403" customFormat="1" ht="12.75">
      <c r="A25" s="494">
        <v>21</v>
      </c>
      <c r="B25" s="442" t="s">
        <v>665</v>
      </c>
      <c r="C25" s="443">
        <v>760</v>
      </c>
      <c r="D25" s="409">
        <v>706</v>
      </c>
      <c r="E25" s="409" t="e">
        <f>#REF!+#REF!</f>
        <v>#REF!</v>
      </c>
      <c r="F25" s="409" t="e">
        <f>#REF!-E25</f>
        <v>#REF!</v>
      </c>
      <c r="G25" s="403" t="e">
        <f>#REF!</f>
        <v>#REF!</v>
      </c>
    </row>
    <row r="26" spans="1:7" s="403" customFormat="1" ht="12.75">
      <c r="A26" s="494">
        <v>22</v>
      </c>
      <c r="B26" s="442" t="s">
        <v>676</v>
      </c>
      <c r="C26" s="441">
        <v>424</v>
      </c>
      <c r="D26" s="409">
        <v>506</v>
      </c>
      <c r="E26" s="409" t="e">
        <f>#REF!+#REF!</f>
        <v>#REF!</v>
      </c>
      <c r="F26" s="409" t="e">
        <f>#REF!-E26</f>
        <v>#REF!</v>
      </c>
      <c r="G26" s="403" t="e">
        <f>#REF!</f>
        <v>#REF!</v>
      </c>
    </row>
    <row r="27" spans="1:7" s="403" customFormat="1" ht="12.75">
      <c r="A27" s="494">
        <v>23</v>
      </c>
      <c r="B27" s="442" t="s">
        <v>666</v>
      </c>
      <c r="C27" s="441"/>
      <c r="D27" s="409">
        <v>447</v>
      </c>
      <c r="E27" s="409" t="e">
        <f>#REF!+#REF!</f>
        <v>#REF!</v>
      </c>
      <c r="F27" s="409" t="e">
        <f>#REF!-E27</f>
        <v>#REF!</v>
      </c>
      <c r="G27" s="403" t="e">
        <f>#REF!</f>
        <v>#REF!</v>
      </c>
    </row>
    <row r="28" spans="1:7" s="403" customFormat="1" ht="12.75">
      <c r="A28" s="494">
        <v>24</v>
      </c>
      <c r="B28" s="442" t="s">
        <v>458</v>
      </c>
      <c r="C28" s="441">
        <v>524</v>
      </c>
      <c r="D28" s="409">
        <v>1685</v>
      </c>
      <c r="E28" s="409" t="e">
        <f>#REF!+#REF!</f>
        <v>#REF!</v>
      </c>
      <c r="F28" s="409" t="e">
        <f>#REF!-E28</f>
        <v>#REF!</v>
      </c>
      <c r="G28" s="403" t="e">
        <f>#REF!</f>
        <v>#REF!</v>
      </c>
    </row>
    <row r="29" spans="1:7" s="403" customFormat="1" ht="12.75">
      <c r="A29" s="494">
        <v>25</v>
      </c>
      <c r="B29" s="442" t="s">
        <v>459</v>
      </c>
      <c r="C29" s="441"/>
      <c r="D29" s="409">
        <v>1138</v>
      </c>
      <c r="E29" s="409" t="e">
        <f>#REF!+#REF!</f>
        <v>#REF!</v>
      </c>
      <c r="F29" s="409" t="e">
        <f>#REF!-E29</f>
        <v>#REF!</v>
      </c>
      <c r="G29" s="403" t="e">
        <f>#REF!</f>
        <v>#REF!</v>
      </c>
    </row>
    <row r="30" spans="1:7" s="403" customFormat="1" ht="12.75">
      <c r="A30" s="494">
        <v>26</v>
      </c>
      <c r="B30" s="442" t="s">
        <v>460</v>
      </c>
      <c r="C30" s="443"/>
      <c r="D30" s="409">
        <v>1245</v>
      </c>
      <c r="E30" s="409" t="e">
        <f>#REF!+#REF!</f>
        <v>#REF!</v>
      </c>
      <c r="F30" s="409" t="e">
        <f>#REF!-E30</f>
        <v>#REF!</v>
      </c>
      <c r="G30" s="403" t="e">
        <f>#REF!</f>
        <v>#REF!</v>
      </c>
    </row>
    <row r="31" spans="1:7" s="403" customFormat="1" ht="12.75">
      <c r="A31" s="494">
        <v>27</v>
      </c>
      <c r="B31" s="442" t="s">
        <v>461</v>
      </c>
      <c r="C31" s="443">
        <v>2673</v>
      </c>
      <c r="D31" s="409">
        <v>1890</v>
      </c>
      <c r="E31" s="409" t="e">
        <f>#REF!+#REF!</f>
        <v>#REF!</v>
      </c>
      <c r="F31" s="409" t="e">
        <f>#REF!-E31</f>
        <v>#REF!</v>
      </c>
      <c r="G31" s="403" t="e">
        <f>#REF!</f>
        <v>#REF!</v>
      </c>
    </row>
    <row r="32" spans="1:7" s="403" customFormat="1" ht="12.75">
      <c r="A32" s="494">
        <v>28</v>
      </c>
      <c r="B32" s="442" t="s">
        <v>443</v>
      </c>
      <c r="C32" s="443"/>
      <c r="D32" s="409">
        <v>2862</v>
      </c>
      <c r="E32" s="409" t="e">
        <f>#REF!+#REF!</f>
        <v>#REF!</v>
      </c>
      <c r="F32" s="409" t="e">
        <f>#REF!-E32</f>
        <v>#REF!</v>
      </c>
      <c r="G32" s="403" t="e">
        <f>#REF!</f>
        <v>#REF!</v>
      </c>
    </row>
    <row r="33" spans="1:16" s="403" customFormat="1" ht="12.75">
      <c r="A33" s="494">
        <v>29</v>
      </c>
      <c r="B33" s="442" t="s">
        <v>449</v>
      </c>
      <c r="C33" s="441"/>
      <c r="D33" s="409">
        <v>4303</v>
      </c>
      <c r="E33" s="409" t="e">
        <f>#REF!+#REF!</f>
        <v>#REF!</v>
      </c>
      <c r="F33" s="409" t="e">
        <f>#REF!-E33</f>
        <v>#REF!</v>
      </c>
      <c r="G33" s="403" t="e">
        <f>#REF!</f>
        <v>#REF!</v>
      </c>
    </row>
    <row r="34" spans="1:16" s="403" customFormat="1" ht="12.75">
      <c r="A34" s="494">
        <v>30</v>
      </c>
      <c r="B34" s="442" t="s">
        <v>446</v>
      </c>
      <c r="C34" s="441">
        <v>2253</v>
      </c>
      <c r="D34" s="409">
        <v>2299</v>
      </c>
      <c r="E34" s="409" t="e">
        <f>#REF!+#REF!</f>
        <v>#REF!</v>
      </c>
      <c r="F34" s="409" t="e">
        <f>#REF!-E34</f>
        <v>#REF!</v>
      </c>
      <c r="G34" s="403" t="e">
        <f>#REF!</f>
        <v>#REF!</v>
      </c>
    </row>
    <row r="35" spans="1:16" s="403" customFormat="1" ht="12.75">
      <c r="A35" s="494">
        <v>31</v>
      </c>
      <c r="B35" s="442" t="s">
        <v>15</v>
      </c>
      <c r="C35" s="443">
        <v>4738</v>
      </c>
      <c r="D35" s="409">
        <v>4105</v>
      </c>
      <c r="E35" s="409" t="e">
        <f>#REF!+#REF!</f>
        <v>#REF!</v>
      </c>
      <c r="F35" s="409" t="e">
        <f>#REF!-E35</f>
        <v>#REF!</v>
      </c>
      <c r="G35" s="403" t="e">
        <f>#REF!</f>
        <v>#REF!</v>
      </c>
    </row>
    <row r="36" spans="1:16" s="403" customFormat="1" ht="12.75">
      <c r="A36" s="494">
        <v>32</v>
      </c>
      <c r="B36" s="442" t="s">
        <v>639</v>
      </c>
      <c r="C36" s="441">
        <v>275</v>
      </c>
      <c r="D36" s="409">
        <v>1420</v>
      </c>
      <c r="E36" s="409" t="e">
        <f>#REF!+#REF!</f>
        <v>#REF!</v>
      </c>
      <c r="F36" s="409" t="e">
        <f>#REF!-E36</f>
        <v>#REF!</v>
      </c>
      <c r="G36" s="403" t="e">
        <f>#REF!</f>
        <v>#REF!</v>
      </c>
      <c r="P36" s="403" t="e">
        <f>ROUND(#REF!/#REF!*100,2)</f>
        <v>#REF!</v>
      </c>
    </row>
    <row r="37" spans="1:16" s="403" customFormat="1" ht="12.75">
      <c r="A37" s="494">
        <v>33</v>
      </c>
      <c r="B37" s="442" t="s">
        <v>624</v>
      </c>
      <c r="C37" s="441"/>
      <c r="D37" s="409">
        <v>2082</v>
      </c>
      <c r="E37" s="409" t="e">
        <f>#REF!+#REF!</f>
        <v>#REF!</v>
      </c>
      <c r="F37" s="409" t="e">
        <f>#REF!-E37</f>
        <v>#REF!</v>
      </c>
      <c r="G37" s="403" t="e">
        <f>#REF!</f>
        <v>#REF!</v>
      </c>
    </row>
    <row r="38" spans="1:16" s="403" customFormat="1" ht="12.75">
      <c r="A38" s="494">
        <v>34</v>
      </c>
      <c r="B38" s="442" t="s">
        <v>444</v>
      </c>
      <c r="C38" s="441">
        <v>3143</v>
      </c>
      <c r="D38" s="409">
        <v>5258</v>
      </c>
      <c r="E38" s="409" t="e">
        <f>#REF!+#REF!</f>
        <v>#REF!</v>
      </c>
      <c r="F38" s="409" t="e">
        <f>#REF!-E38</f>
        <v>#REF!</v>
      </c>
      <c r="G38" s="403" t="e">
        <f>#REF!</f>
        <v>#REF!</v>
      </c>
      <c r="P38" s="403" t="e">
        <f>ROUND(#REF!/#REF!*100,2)</f>
        <v>#REF!</v>
      </c>
    </row>
    <row r="39" spans="1:16" s="403" customFormat="1" ht="12.75">
      <c r="A39" s="494">
        <v>35</v>
      </c>
      <c r="B39" s="442" t="s">
        <v>55</v>
      </c>
      <c r="C39" s="443">
        <v>752</v>
      </c>
      <c r="D39" s="409">
        <v>684</v>
      </c>
      <c r="E39" s="409" t="e">
        <f>#REF!+#REF!</f>
        <v>#REF!</v>
      </c>
      <c r="F39" s="409" t="e">
        <f>#REF!-E39</f>
        <v>#REF!</v>
      </c>
      <c r="G39" s="403" t="e">
        <f>#REF!</f>
        <v>#REF!</v>
      </c>
    </row>
    <row r="40" spans="1:16" s="403" customFormat="1" ht="12.75">
      <c r="A40" s="494">
        <v>36</v>
      </c>
      <c r="B40" s="442" t="s">
        <v>101</v>
      </c>
      <c r="C40" s="441">
        <v>416</v>
      </c>
      <c r="D40" s="409">
        <v>932</v>
      </c>
      <c r="E40" s="409" t="e">
        <f>#REF!+#REF!</f>
        <v>#REF!</v>
      </c>
      <c r="F40" s="409" t="e">
        <f>#REF!-E40</f>
        <v>#REF!</v>
      </c>
      <c r="G40" s="403" t="e">
        <f>#REF!</f>
        <v>#REF!</v>
      </c>
    </row>
    <row r="41" spans="1:16" s="403" customFormat="1" ht="12.75">
      <c r="A41" s="494">
        <v>37</v>
      </c>
      <c r="B41" s="442" t="s">
        <v>462</v>
      </c>
      <c r="C41" s="441">
        <v>832</v>
      </c>
      <c r="D41" s="409">
        <v>790</v>
      </c>
      <c r="E41" s="409" t="e">
        <f>#REF!+#REF!</f>
        <v>#REF!</v>
      </c>
      <c r="F41" s="409" t="e">
        <f>#REF!-E41</f>
        <v>#REF!</v>
      </c>
      <c r="G41" s="403" t="e">
        <f>#REF!</f>
        <v>#REF!</v>
      </c>
    </row>
    <row r="42" spans="1:16" s="403" customFormat="1" ht="12.75">
      <c r="A42" s="494">
        <v>38</v>
      </c>
      <c r="B42" s="442" t="s">
        <v>641</v>
      </c>
      <c r="C42" s="443"/>
      <c r="D42" s="409">
        <v>2631</v>
      </c>
      <c r="E42" s="409" t="e">
        <f>#REF!+#REF!</f>
        <v>#REF!</v>
      </c>
      <c r="F42" s="409" t="e">
        <f>#REF!-E42</f>
        <v>#REF!</v>
      </c>
      <c r="G42" s="403" t="e">
        <f>#REF!</f>
        <v>#REF!</v>
      </c>
    </row>
    <row r="43" spans="1:16" s="403" customFormat="1" ht="12.75">
      <c r="A43" s="494">
        <v>39</v>
      </c>
      <c r="B43" s="442" t="s">
        <v>463</v>
      </c>
      <c r="C43" s="441">
        <v>1103</v>
      </c>
      <c r="D43" s="409">
        <v>896</v>
      </c>
      <c r="E43" s="409" t="e">
        <f>#REF!+#REF!</f>
        <v>#REF!</v>
      </c>
      <c r="F43" s="409" t="e">
        <f>#REF!-E43</f>
        <v>#REF!</v>
      </c>
      <c r="G43" s="403" t="e">
        <f>#REF!</f>
        <v>#REF!</v>
      </c>
      <c r="P43" s="403" t="e">
        <f>ROUND(#REF!/#REF!*100,2)</f>
        <v>#REF!</v>
      </c>
    </row>
    <row r="44" spans="1:16" s="403" customFormat="1" ht="12.75">
      <c r="A44" s="494">
        <v>40</v>
      </c>
      <c r="B44" s="442" t="s">
        <v>464</v>
      </c>
      <c r="C44" s="441">
        <v>1279</v>
      </c>
      <c r="D44" s="409">
        <v>1181</v>
      </c>
      <c r="E44" s="409" t="e">
        <f>#REF!+#REF!</f>
        <v>#REF!</v>
      </c>
      <c r="F44" s="409" t="e">
        <f>#REF!-E44</f>
        <v>#REF!</v>
      </c>
      <c r="G44" s="403" t="e">
        <f>#REF!</f>
        <v>#REF!</v>
      </c>
    </row>
    <row r="45" spans="1:16" s="403" customFormat="1" ht="12.75">
      <c r="A45" s="494">
        <v>41</v>
      </c>
      <c r="B45" s="442" t="s">
        <v>465</v>
      </c>
      <c r="C45" s="441"/>
      <c r="D45" s="409">
        <v>3511</v>
      </c>
      <c r="E45" s="409" t="e">
        <f>#REF!+#REF!</f>
        <v>#REF!</v>
      </c>
      <c r="F45" s="409" t="e">
        <f>#REF!-E45</f>
        <v>#REF!</v>
      </c>
      <c r="G45" s="403" t="e">
        <f>#REF!</f>
        <v>#REF!</v>
      </c>
      <c r="P45" s="403" t="e">
        <f>ROUND(#REF!/#REF!*100,2)</f>
        <v>#REF!</v>
      </c>
    </row>
    <row r="46" spans="1:16" s="403" customFormat="1" ht="12.75">
      <c r="A46" s="494">
        <v>42</v>
      </c>
      <c r="B46" s="442" t="s">
        <v>642</v>
      </c>
      <c r="C46" s="443"/>
      <c r="D46" s="409">
        <v>2299</v>
      </c>
      <c r="E46" s="409" t="e">
        <f>#REF!+#REF!</f>
        <v>#REF!</v>
      </c>
      <c r="F46" s="409" t="e">
        <f>#REF!-E46</f>
        <v>#REF!</v>
      </c>
      <c r="G46" s="403" t="e">
        <f>#REF!</f>
        <v>#REF!</v>
      </c>
    </row>
    <row r="47" spans="1:16" s="403" customFormat="1" ht="12.75">
      <c r="A47" s="494">
        <v>43</v>
      </c>
      <c r="B47" s="442" t="s">
        <v>466</v>
      </c>
      <c r="C47" s="441">
        <v>2689</v>
      </c>
      <c r="D47" s="409">
        <v>2250</v>
      </c>
      <c r="E47" s="409" t="e">
        <f>#REF!+#REF!</f>
        <v>#REF!</v>
      </c>
      <c r="F47" s="409" t="e">
        <f>#REF!-E47</f>
        <v>#REF!</v>
      </c>
      <c r="G47" s="403" t="e">
        <f>#REF!</f>
        <v>#REF!</v>
      </c>
      <c r="H47" s="403" t="s">
        <v>677</v>
      </c>
      <c r="P47" s="403" t="e">
        <f>ROUND(#REF!/#REF!*100,2)</f>
        <v>#REF!</v>
      </c>
    </row>
    <row r="48" spans="1:16" s="403" customFormat="1" ht="12.75">
      <c r="A48" s="494">
        <v>44</v>
      </c>
      <c r="B48" s="442" t="s">
        <v>643</v>
      </c>
      <c r="C48" s="443"/>
      <c r="D48" s="409">
        <v>1425</v>
      </c>
      <c r="E48" s="409" t="e">
        <f>#REF!+#REF!</f>
        <v>#REF!</v>
      </c>
      <c r="F48" s="409" t="e">
        <f>#REF!-E48</f>
        <v>#REF!</v>
      </c>
      <c r="G48" s="403" t="e">
        <f>#REF!</f>
        <v>#REF!</v>
      </c>
    </row>
    <row r="49" spans="1:16" s="403" customFormat="1" ht="12.75">
      <c r="A49" s="494">
        <v>45</v>
      </c>
      <c r="B49" s="442" t="s">
        <v>467</v>
      </c>
      <c r="C49" s="443"/>
      <c r="D49" s="409">
        <v>3242</v>
      </c>
      <c r="E49" s="409" t="e">
        <f>#REF!+#REF!</f>
        <v>#REF!</v>
      </c>
      <c r="F49" s="409" t="e">
        <f>#REF!-E49</f>
        <v>#REF!</v>
      </c>
      <c r="G49" s="403" t="e">
        <f>#REF!</f>
        <v>#REF!</v>
      </c>
    </row>
    <row r="50" spans="1:16" s="403" customFormat="1" ht="12.75">
      <c r="A50" s="494">
        <v>46</v>
      </c>
      <c r="B50" s="442" t="s">
        <v>478</v>
      </c>
      <c r="C50" s="441"/>
      <c r="D50" s="409">
        <v>1152</v>
      </c>
      <c r="E50" s="409" t="e">
        <f>#REF!+#REF!</f>
        <v>#REF!</v>
      </c>
      <c r="F50" s="409" t="e">
        <f>#REF!-E50</f>
        <v>#REF!</v>
      </c>
      <c r="G50" s="403" t="e">
        <f>#REF!</f>
        <v>#REF!</v>
      </c>
      <c r="P50" s="403" t="e">
        <f>ROUND(#REF!/#REF!*100,2)</f>
        <v>#REF!</v>
      </c>
    </row>
    <row r="51" spans="1:16" s="403" customFormat="1" ht="12.75">
      <c r="A51" s="494">
        <v>47</v>
      </c>
      <c r="B51" s="442" t="s">
        <v>100</v>
      </c>
      <c r="C51" s="443">
        <v>1404</v>
      </c>
      <c r="D51" s="409">
        <v>975</v>
      </c>
      <c r="E51" s="409" t="e">
        <f>#REF!+#REF!</f>
        <v>#REF!</v>
      </c>
      <c r="F51" s="409" t="e">
        <f>#REF!-E51</f>
        <v>#REF!</v>
      </c>
      <c r="G51" s="403" t="e">
        <f>#REF!</f>
        <v>#REF!</v>
      </c>
    </row>
    <row r="52" spans="1:16" s="403" customFormat="1" ht="12.75">
      <c r="A52" s="494">
        <v>48</v>
      </c>
      <c r="B52" s="442" t="s">
        <v>668</v>
      </c>
      <c r="C52" s="441"/>
      <c r="D52" s="409">
        <v>1241</v>
      </c>
      <c r="E52" s="409" t="e">
        <f>#REF!+#REF!</f>
        <v>#REF!</v>
      </c>
      <c r="F52" s="409" t="e">
        <f>#REF!-E52</f>
        <v>#REF!</v>
      </c>
      <c r="G52" s="403" t="e">
        <f>#REF!</f>
        <v>#REF!</v>
      </c>
    </row>
    <row r="53" spans="1:16" s="403" customFormat="1" ht="12.75">
      <c r="A53" s="494">
        <v>49</v>
      </c>
      <c r="B53" s="442" t="s">
        <v>122</v>
      </c>
      <c r="C53" s="441">
        <v>2571</v>
      </c>
      <c r="D53" s="409">
        <v>3666</v>
      </c>
      <c r="E53" s="409" t="e">
        <f>#REF!+#REF!</f>
        <v>#REF!</v>
      </c>
      <c r="F53" s="409" t="e">
        <f>#REF!-E53</f>
        <v>#REF!</v>
      </c>
      <c r="G53" s="403" t="e">
        <f>#REF!</f>
        <v>#REF!</v>
      </c>
    </row>
    <row r="54" spans="1:16" s="403" customFormat="1" ht="12.75">
      <c r="A54" s="494">
        <v>50</v>
      </c>
      <c r="B54" s="442" t="s">
        <v>123</v>
      </c>
      <c r="C54" s="443">
        <v>7662</v>
      </c>
      <c r="D54" s="409">
        <v>7615</v>
      </c>
      <c r="E54" s="409" t="e">
        <f>#REF!+#REF!</f>
        <v>#REF!</v>
      </c>
      <c r="F54" s="409" t="e">
        <f>#REF!-E54</f>
        <v>#REF!</v>
      </c>
      <c r="G54" s="403" t="e">
        <f>#REF!</f>
        <v>#REF!</v>
      </c>
    </row>
    <row r="55" spans="1:16" s="403" customFormat="1" ht="12.75">
      <c r="A55" s="494">
        <v>51</v>
      </c>
      <c r="B55" s="442" t="s">
        <v>62</v>
      </c>
      <c r="C55" s="443">
        <v>4580</v>
      </c>
      <c r="D55" s="409">
        <v>3189</v>
      </c>
      <c r="E55" s="409" t="e">
        <f>#REF!+#REF!</f>
        <v>#REF!</v>
      </c>
      <c r="F55" s="409" t="e">
        <f>#REF!-E55</f>
        <v>#REF!</v>
      </c>
      <c r="G55" s="403" t="e">
        <f>#REF!</f>
        <v>#REF!</v>
      </c>
    </row>
    <row r="56" spans="1:16" s="403" customFormat="1" ht="12.75">
      <c r="A56" s="494">
        <v>52</v>
      </c>
      <c r="B56" s="442" t="s">
        <v>347</v>
      </c>
      <c r="C56" s="441"/>
      <c r="D56" s="409">
        <v>2877</v>
      </c>
      <c r="E56" s="409" t="e">
        <f>#REF!+#REF!</f>
        <v>#REF!</v>
      </c>
      <c r="F56" s="409" t="e">
        <f>#REF!-E56</f>
        <v>#REF!</v>
      </c>
      <c r="G56" s="403" t="e">
        <f>#REF!</f>
        <v>#REF!</v>
      </c>
      <c r="P56" s="403" t="e">
        <f>ROUND(#REF!/#REF!*100,2)</f>
        <v>#REF!</v>
      </c>
    </row>
    <row r="57" spans="1:16" s="403" customFormat="1" ht="12.75">
      <c r="A57" s="494">
        <v>53</v>
      </c>
      <c r="B57" s="442" t="s">
        <v>348</v>
      </c>
      <c r="C57" s="443">
        <v>4254</v>
      </c>
      <c r="D57" s="409">
        <v>4847</v>
      </c>
      <c r="E57" s="409" t="e">
        <f>#REF!+#REF!</f>
        <v>#REF!</v>
      </c>
      <c r="F57" s="409" t="e">
        <f>#REF!-E57</f>
        <v>#REF!</v>
      </c>
      <c r="G57" s="403" t="e">
        <f>#REF!</f>
        <v>#REF!</v>
      </c>
      <c r="P57" s="403" t="e">
        <f>ROUND(#REF!/#REF!*100,2)</f>
        <v>#REF!</v>
      </c>
    </row>
    <row r="58" spans="1:16" s="403" customFormat="1" ht="12.75">
      <c r="A58" s="494">
        <v>54</v>
      </c>
      <c r="B58" s="442" t="s">
        <v>469</v>
      </c>
      <c r="C58" s="443">
        <v>1968</v>
      </c>
      <c r="D58" s="409">
        <v>1629</v>
      </c>
      <c r="E58" s="409" t="e">
        <f>#REF!+#REF!</f>
        <v>#REF!</v>
      </c>
      <c r="F58" s="409" t="e">
        <f>#REF!-E58</f>
        <v>#REF!</v>
      </c>
      <c r="G58" s="403" t="e">
        <f>#REF!</f>
        <v>#REF!</v>
      </c>
    </row>
    <row r="59" spans="1:16" s="403" customFormat="1" ht="12.75">
      <c r="A59" s="494">
        <v>55</v>
      </c>
      <c r="B59" s="442" t="s">
        <v>61</v>
      </c>
      <c r="C59" s="441">
        <v>2525</v>
      </c>
      <c r="D59" s="409">
        <v>2065</v>
      </c>
      <c r="E59" s="409" t="e">
        <f>#REF!+#REF!</f>
        <v>#REF!</v>
      </c>
      <c r="F59" s="409" t="e">
        <f>#REF!-E59</f>
        <v>#REF!</v>
      </c>
      <c r="G59" s="403" t="e">
        <f>#REF!</f>
        <v>#REF!</v>
      </c>
    </row>
    <row r="60" spans="1:16" s="403" customFormat="1" ht="12.75">
      <c r="A60" s="494">
        <v>56</v>
      </c>
      <c r="B60" s="442" t="s">
        <v>73</v>
      </c>
      <c r="C60" s="441">
        <v>668</v>
      </c>
      <c r="D60" s="409">
        <v>2364</v>
      </c>
      <c r="E60" s="409" t="e">
        <f>#REF!+#REF!</f>
        <v>#REF!</v>
      </c>
      <c r="F60" s="409" t="e">
        <f>#REF!-E60</f>
        <v>#REF!</v>
      </c>
      <c r="G60" s="403" t="e">
        <f>#REF!</f>
        <v>#REF!</v>
      </c>
    </row>
    <row r="61" spans="1:16" s="403" customFormat="1" ht="12.75">
      <c r="A61" s="494">
        <v>57</v>
      </c>
      <c r="B61" s="442" t="s">
        <v>74</v>
      </c>
      <c r="C61" s="441">
        <v>270</v>
      </c>
      <c r="D61" s="409">
        <v>2441</v>
      </c>
      <c r="E61" s="409" t="e">
        <f>#REF!+#REF!</f>
        <v>#REF!</v>
      </c>
      <c r="F61" s="409" t="e">
        <f>#REF!-E61</f>
        <v>#REF!</v>
      </c>
      <c r="G61" s="403" t="e">
        <f>#REF!</f>
        <v>#REF!</v>
      </c>
      <c r="P61" s="403" t="e">
        <f>ROUND(#REF!/#REF!*100,2)</f>
        <v>#REF!</v>
      </c>
    </row>
    <row r="62" spans="1:16" s="403" customFormat="1" ht="12.75">
      <c r="A62" s="494">
        <v>58</v>
      </c>
      <c r="B62" s="442" t="s">
        <v>669</v>
      </c>
      <c r="C62" s="441">
        <v>3009</v>
      </c>
      <c r="D62" s="409">
        <v>2200</v>
      </c>
      <c r="E62" s="409" t="e">
        <f>#REF!+#REF!</f>
        <v>#REF!</v>
      </c>
      <c r="F62" s="409" t="e">
        <f>#REF!-E62</f>
        <v>#REF!</v>
      </c>
      <c r="G62" s="403" t="e">
        <f>#REF!</f>
        <v>#REF!</v>
      </c>
    </row>
    <row r="63" spans="1:16" s="403" customFormat="1" ht="12.75">
      <c r="A63" s="494">
        <v>59</v>
      </c>
      <c r="B63" s="442" t="s">
        <v>63</v>
      </c>
      <c r="C63" s="441"/>
      <c r="D63" s="409">
        <v>4817</v>
      </c>
      <c r="E63" s="409" t="e">
        <f>#REF!+#REF!</f>
        <v>#REF!</v>
      </c>
      <c r="F63" s="409" t="e">
        <f>#REF!-E63</f>
        <v>#REF!</v>
      </c>
      <c r="G63" s="403" t="e">
        <f>#REF!</f>
        <v>#REF!</v>
      </c>
      <c r="P63" s="403" t="e">
        <f>ROUND(#REF!/#REF!*100,2)</f>
        <v>#REF!</v>
      </c>
    </row>
    <row r="64" spans="1:16" s="403" customFormat="1" ht="12.75">
      <c r="A64" s="494">
        <v>60</v>
      </c>
      <c r="B64" s="442" t="s">
        <v>64</v>
      </c>
      <c r="C64" s="443">
        <v>7060</v>
      </c>
      <c r="D64" s="409">
        <v>5292</v>
      </c>
      <c r="E64" s="409" t="e">
        <f>#REF!+#REF!</f>
        <v>#REF!</v>
      </c>
      <c r="F64" s="409" t="e">
        <f>#REF!-E64</f>
        <v>#REF!</v>
      </c>
      <c r="G64" s="403" t="e">
        <f>#REF!</f>
        <v>#REF!</v>
      </c>
    </row>
    <row r="65" spans="1:16" s="403" customFormat="1" ht="12.75">
      <c r="A65" s="494">
        <v>61</v>
      </c>
      <c r="B65" s="442" t="s">
        <v>66</v>
      </c>
      <c r="C65" s="441">
        <v>503</v>
      </c>
      <c r="D65" s="409">
        <v>2734</v>
      </c>
      <c r="E65" s="409" t="e">
        <f>#REF!+#REF!</f>
        <v>#REF!</v>
      </c>
      <c r="F65" s="409" t="e">
        <f>#REF!-E65</f>
        <v>#REF!</v>
      </c>
      <c r="G65" s="403" t="e">
        <f>#REF!</f>
        <v>#REF!</v>
      </c>
      <c r="P65" s="403" t="e">
        <f>ROUND(#REF!/#REF!*100,2)</f>
        <v>#REF!</v>
      </c>
    </row>
    <row r="66" spans="1:16" s="403" customFormat="1" ht="12.75">
      <c r="A66" s="494">
        <v>62</v>
      </c>
      <c r="B66" s="442" t="s">
        <v>68</v>
      </c>
      <c r="C66" s="443">
        <v>5504</v>
      </c>
      <c r="D66" s="409">
        <v>4367</v>
      </c>
      <c r="E66" s="409" t="e">
        <f>#REF!+#REF!</f>
        <v>#REF!</v>
      </c>
      <c r="F66" s="409" t="e">
        <f>#REF!-E66</f>
        <v>#REF!</v>
      </c>
      <c r="G66" s="403" t="e">
        <f>#REF!</f>
        <v>#REF!</v>
      </c>
    </row>
    <row r="67" spans="1:16" s="403" customFormat="1" ht="12.75">
      <c r="A67" s="494">
        <v>63</v>
      </c>
      <c r="B67" s="442" t="s">
        <v>76</v>
      </c>
      <c r="C67" s="441">
        <v>56</v>
      </c>
      <c r="D67" s="409">
        <v>1188</v>
      </c>
      <c r="E67" s="409" t="e">
        <f>#REF!+#REF!</f>
        <v>#REF!</v>
      </c>
      <c r="F67" s="409" t="e">
        <f>#REF!-E67</f>
        <v>#REF!</v>
      </c>
      <c r="G67" s="403" t="e">
        <f>#REF!</f>
        <v>#REF!</v>
      </c>
    </row>
    <row r="68" spans="1:16" s="403" customFormat="1" ht="12.75">
      <c r="A68" s="494">
        <v>64</v>
      </c>
      <c r="B68" s="442" t="s">
        <v>439</v>
      </c>
      <c r="C68" s="443"/>
      <c r="D68" s="409">
        <v>2800</v>
      </c>
      <c r="E68" s="409" t="e">
        <f>#REF!+#REF!</f>
        <v>#REF!</v>
      </c>
      <c r="F68" s="409" t="e">
        <f>#REF!-E68</f>
        <v>#REF!</v>
      </c>
      <c r="G68" s="403" t="e">
        <f>#REF!</f>
        <v>#REF!</v>
      </c>
    </row>
    <row r="69" spans="1:16" s="403" customFormat="1" ht="12.75">
      <c r="A69" s="494">
        <v>65</v>
      </c>
      <c r="B69" s="442" t="s">
        <v>248</v>
      </c>
      <c r="C69" s="441"/>
      <c r="D69" s="409">
        <v>2082</v>
      </c>
      <c r="E69" s="409" t="e">
        <f>#REF!+#REF!</f>
        <v>#REF!</v>
      </c>
      <c r="F69" s="409" t="e">
        <f>#REF!-E69</f>
        <v>#REF!</v>
      </c>
      <c r="G69" s="403" t="e">
        <f>#REF!</f>
        <v>#REF!</v>
      </c>
    </row>
    <row r="70" spans="1:16" s="403" customFormat="1" ht="12.75">
      <c r="A70" s="494">
        <v>66</v>
      </c>
      <c r="B70" s="442" t="s">
        <v>242</v>
      </c>
      <c r="C70" s="441"/>
      <c r="D70" s="409">
        <v>2920</v>
      </c>
      <c r="E70" s="409" t="e">
        <f>#REF!+#REF!</f>
        <v>#REF!</v>
      </c>
      <c r="F70" s="409" t="e">
        <f>#REF!-E70</f>
        <v>#REF!</v>
      </c>
      <c r="G70" s="403" t="e">
        <f>#REF!</f>
        <v>#REF!</v>
      </c>
    </row>
    <row r="71" spans="1:16" s="403" customFormat="1" ht="12.75">
      <c r="A71" s="494">
        <v>67</v>
      </c>
      <c r="B71" s="442" t="s">
        <v>13</v>
      </c>
      <c r="C71" s="441">
        <v>1636</v>
      </c>
      <c r="D71" s="409">
        <v>3200</v>
      </c>
      <c r="E71" s="409" t="e">
        <f>#REF!+#REF!</f>
        <v>#REF!</v>
      </c>
      <c r="F71" s="409" t="e">
        <f>#REF!-E71</f>
        <v>#REF!</v>
      </c>
      <c r="G71" s="403" t="e">
        <f>#REF!</f>
        <v>#REF!</v>
      </c>
    </row>
    <row r="72" spans="1:16" s="403" customFormat="1" ht="12.75">
      <c r="A72" s="494">
        <v>68</v>
      </c>
      <c r="B72" s="442" t="s">
        <v>9</v>
      </c>
      <c r="C72" s="441">
        <v>11315</v>
      </c>
      <c r="D72" s="409">
        <v>9780</v>
      </c>
      <c r="E72" s="409" t="e">
        <f>#REF!+#REF!</f>
        <v>#REF!</v>
      </c>
      <c r="F72" s="409" t="e">
        <f>#REF!-E72</f>
        <v>#REF!</v>
      </c>
      <c r="G72" s="403" t="e">
        <f>#REF!</f>
        <v>#REF!</v>
      </c>
    </row>
    <row r="73" spans="1:16" s="403" customFormat="1" ht="12.75">
      <c r="A73" s="494">
        <v>69</v>
      </c>
      <c r="B73" s="442" t="s">
        <v>30</v>
      </c>
      <c r="C73" s="441">
        <v>1983</v>
      </c>
      <c r="D73" s="409">
        <v>301</v>
      </c>
      <c r="E73" s="409" t="e">
        <f>#REF!+#REF!</f>
        <v>#REF!</v>
      </c>
      <c r="F73" s="409" t="e">
        <f>#REF!-E73</f>
        <v>#REF!</v>
      </c>
      <c r="G73" s="403" t="e">
        <f>#REF!</f>
        <v>#REF!</v>
      </c>
    </row>
    <row r="74" spans="1:16" s="403" customFormat="1" ht="12.75">
      <c r="A74" s="494">
        <v>70</v>
      </c>
      <c r="B74" s="442" t="s">
        <v>644</v>
      </c>
      <c r="C74" s="441">
        <v>80</v>
      </c>
      <c r="D74" s="409">
        <v>1000</v>
      </c>
      <c r="E74" s="409" t="e">
        <f>#REF!+#REF!</f>
        <v>#REF!</v>
      </c>
      <c r="F74" s="409" t="e">
        <f>#REF!-E74</f>
        <v>#REF!</v>
      </c>
      <c r="G74" s="403" t="e">
        <f>#REF!</f>
        <v>#REF!</v>
      </c>
    </row>
    <row r="75" spans="1:16" s="403" customFormat="1" ht="12.75">
      <c r="A75" s="494">
        <v>71</v>
      </c>
      <c r="B75" s="442" t="s">
        <v>103</v>
      </c>
      <c r="C75" s="441">
        <v>502</v>
      </c>
      <c r="D75" s="409">
        <v>781</v>
      </c>
      <c r="E75" s="409" t="e">
        <f>#REF!+#REF!</f>
        <v>#REF!</v>
      </c>
      <c r="F75" s="409" t="e">
        <f>#REF!-E75</f>
        <v>#REF!</v>
      </c>
      <c r="G75" s="403" t="e">
        <f>#REF!</f>
        <v>#REF!</v>
      </c>
    </row>
    <row r="76" spans="1:16" s="403" customFormat="1" ht="12.75">
      <c r="A76" s="494">
        <v>72</v>
      </c>
      <c r="B76" s="442" t="s">
        <v>35</v>
      </c>
      <c r="C76" s="441">
        <v>1518</v>
      </c>
      <c r="D76" s="409">
        <v>1735</v>
      </c>
      <c r="E76" s="409" t="e">
        <f>#REF!+#REF!</f>
        <v>#REF!</v>
      </c>
      <c r="F76" s="409" t="e">
        <f>#REF!-E76</f>
        <v>#REF!</v>
      </c>
      <c r="G76" s="403" t="e">
        <f>#REF!</f>
        <v>#REF!</v>
      </c>
    </row>
    <row r="77" spans="1:16" s="403" customFormat="1" ht="12.75">
      <c r="A77" s="494">
        <v>73</v>
      </c>
      <c r="B77" s="442" t="s">
        <v>678</v>
      </c>
      <c r="C77" s="441">
        <v>696</v>
      </c>
      <c r="D77" s="409">
        <v>700</v>
      </c>
      <c r="E77" s="409"/>
      <c r="F77" s="409"/>
    </row>
    <row r="78" spans="1:16" s="403" customFormat="1" ht="12.75">
      <c r="A78" s="494">
        <v>74</v>
      </c>
      <c r="B78" s="442" t="s">
        <v>674</v>
      </c>
      <c r="C78" s="441">
        <v>2441</v>
      </c>
      <c r="D78" s="409">
        <v>2000</v>
      </c>
      <c r="E78" s="409"/>
      <c r="F78" s="409"/>
    </row>
    <row r="79" spans="1:16" s="403" customFormat="1" ht="12.75">
      <c r="A79" s="494">
        <v>75</v>
      </c>
      <c r="B79" s="442" t="s">
        <v>470</v>
      </c>
      <c r="C79" s="441">
        <v>1286</v>
      </c>
      <c r="D79" s="409">
        <v>1300</v>
      </c>
      <c r="E79" s="409"/>
      <c r="F79" s="409"/>
    </row>
    <row r="80" spans="1:16" s="403" customFormat="1" ht="12.75">
      <c r="A80" s="494">
        <v>76</v>
      </c>
      <c r="B80" s="442" t="s">
        <v>679</v>
      </c>
      <c r="C80" s="441">
        <v>1332</v>
      </c>
      <c r="D80" s="409">
        <v>1300</v>
      </c>
      <c r="E80" s="409"/>
      <c r="F80" s="409"/>
    </row>
    <row r="81" spans="1:16" s="418" customFormat="1" ht="12.75">
      <c r="A81" s="413"/>
      <c r="B81" s="419" t="s">
        <v>631</v>
      </c>
      <c r="C81" s="417">
        <f>SUM(C5:C80)</f>
        <v>108232</v>
      </c>
      <c r="D81" s="417">
        <v>164815</v>
      </c>
      <c r="E81" s="417" t="e">
        <f>SUM(E5:E76)</f>
        <v>#REF!</v>
      </c>
      <c r="F81" s="417" t="e">
        <f>SUM(F5:F76)</f>
        <v>#REF!</v>
      </c>
    </row>
    <row r="82" spans="1:16">
      <c r="F82" s="438" t="e">
        <f>#REF!/#REF!</f>
        <v>#REF!</v>
      </c>
      <c r="G82" s="438">
        <v>74</v>
      </c>
      <c r="H82" s="438" t="s">
        <v>680</v>
      </c>
    </row>
    <row r="83" spans="1:16">
      <c r="G83" s="438" t="e">
        <f>#REF!+#REF!-G82</f>
        <v>#REF!</v>
      </c>
    </row>
    <row r="84" spans="1:16">
      <c r="G84" s="445" t="e">
        <f>#REF!-G83</f>
        <v>#REF!</v>
      </c>
    </row>
    <row r="85" spans="1:16">
      <c r="P85" s="446" t="e">
        <f>P11+P13+P36+P38+P43+P45+P47+P50+P56+P57+P61+P63+P65</f>
        <v>#REF!</v>
      </c>
    </row>
  </sheetData>
  <mergeCells count="6"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A22" sqref="A22"/>
    </sheetView>
  </sheetViews>
  <sheetFormatPr defaultRowHeight="15"/>
  <cols>
    <col min="1" max="1" width="5" style="438" customWidth="1"/>
    <col min="2" max="2" width="16.28515625" style="438" customWidth="1"/>
    <col min="3" max="3" width="49.5703125" style="438" customWidth="1"/>
    <col min="4" max="4" width="14.5703125" style="438" customWidth="1"/>
    <col min="5" max="6" width="14.7109375" style="438" hidden="1" customWidth="1"/>
    <col min="7" max="16384" width="9.140625" style="438"/>
  </cols>
  <sheetData>
    <row r="1" spans="1:6">
      <c r="A1" s="440" t="s">
        <v>681</v>
      </c>
    </row>
    <row r="2" spans="1:6" s="447" customFormat="1" ht="14.25" customHeight="1">
      <c r="A2" s="517" t="s">
        <v>620</v>
      </c>
      <c r="B2" s="519" t="s">
        <v>621</v>
      </c>
      <c r="C2" s="519" t="s">
        <v>656</v>
      </c>
      <c r="D2" s="514" t="s">
        <v>609</v>
      </c>
      <c r="E2" s="522" t="s">
        <v>635</v>
      </c>
      <c r="F2" s="523"/>
    </row>
    <row r="3" spans="1:6" s="447" customFormat="1" ht="22.5">
      <c r="A3" s="518"/>
      <c r="B3" s="519"/>
      <c r="C3" s="519"/>
      <c r="D3" s="514"/>
      <c r="E3" s="448" t="s">
        <v>682</v>
      </c>
      <c r="F3" s="448" t="s">
        <v>637</v>
      </c>
    </row>
    <row r="4" spans="1:6" s="447" customFormat="1" ht="11.25">
      <c r="A4" s="449"/>
      <c r="B4" s="428"/>
      <c r="C4" s="428"/>
      <c r="D4" s="449"/>
      <c r="E4" s="449"/>
      <c r="F4" s="449"/>
    </row>
    <row r="5" spans="1:6" s="403" customFormat="1" ht="14.25" customHeight="1">
      <c r="A5" s="410">
        <v>1</v>
      </c>
      <c r="B5" s="450" t="s">
        <v>683</v>
      </c>
      <c r="C5" s="450" t="s">
        <v>454</v>
      </c>
      <c r="D5" s="406">
        <v>1000</v>
      </c>
      <c r="E5" s="406"/>
      <c r="F5" s="406"/>
    </row>
    <row r="6" spans="1:6" s="403" customFormat="1" ht="14.25" customHeight="1">
      <c r="A6" s="410">
        <v>2</v>
      </c>
      <c r="B6" s="450" t="s">
        <v>684</v>
      </c>
      <c r="C6" s="450" t="s">
        <v>456</v>
      </c>
      <c r="D6" s="406">
        <v>5292</v>
      </c>
      <c r="E6" s="409" t="e">
        <f>#REF!/12*3</f>
        <v>#REF!</v>
      </c>
      <c r="F6" s="409" t="e">
        <f>#REF!-E6</f>
        <v>#REF!</v>
      </c>
    </row>
    <row r="7" spans="1:6" s="403" customFormat="1" ht="14.25" customHeight="1">
      <c r="A7" s="410">
        <v>3</v>
      </c>
      <c r="B7" s="450" t="s">
        <v>685</v>
      </c>
      <c r="C7" s="450" t="s">
        <v>457</v>
      </c>
      <c r="D7" s="406">
        <v>5684</v>
      </c>
      <c r="E7" s="409" t="e">
        <f>#REF!/12*3</f>
        <v>#REF!</v>
      </c>
      <c r="F7" s="409" t="e">
        <f>#REF!-E7</f>
        <v>#REF!</v>
      </c>
    </row>
    <row r="8" spans="1:6" s="403" customFormat="1" ht="14.25" customHeight="1">
      <c r="A8" s="410">
        <v>4</v>
      </c>
      <c r="B8" s="450" t="s">
        <v>623</v>
      </c>
      <c r="C8" s="450" t="s">
        <v>449</v>
      </c>
      <c r="D8" s="406">
        <v>9500</v>
      </c>
      <c r="E8" s="409" t="e">
        <f>#REF!/12*3</f>
        <v>#REF!</v>
      </c>
      <c r="F8" s="409" t="e">
        <f>#REF!-E8</f>
        <v>#REF!</v>
      </c>
    </row>
    <row r="9" spans="1:6" s="403" customFormat="1" ht="14.25" customHeight="1">
      <c r="A9" s="410">
        <v>5</v>
      </c>
      <c r="B9" s="450" t="s">
        <v>623</v>
      </c>
      <c r="C9" s="450" t="s">
        <v>15</v>
      </c>
      <c r="D9" s="406">
        <v>7001</v>
      </c>
      <c r="E9" s="409" t="e">
        <f>#REF!/12*3</f>
        <v>#REF!</v>
      </c>
      <c r="F9" s="409" t="e">
        <f>#REF!-E9</f>
        <v>#REF!</v>
      </c>
    </row>
    <row r="10" spans="1:6" s="403" customFormat="1" ht="14.25" customHeight="1">
      <c r="A10" s="410">
        <v>6</v>
      </c>
      <c r="B10" s="450" t="s">
        <v>623</v>
      </c>
      <c r="C10" s="450" t="s">
        <v>639</v>
      </c>
      <c r="D10" s="406">
        <v>7440</v>
      </c>
      <c r="E10" s="409" t="e">
        <f>#REF!/12*3</f>
        <v>#REF!</v>
      </c>
      <c r="F10" s="409" t="e">
        <f>#REF!-E10</f>
        <v>#REF!</v>
      </c>
    </row>
    <row r="11" spans="1:6" s="403" customFormat="1" ht="14.25" customHeight="1">
      <c r="A11" s="410">
        <v>7</v>
      </c>
      <c r="B11" s="450" t="s">
        <v>686</v>
      </c>
      <c r="C11" s="450" t="s">
        <v>641</v>
      </c>
      <c r="D11" s="406">
        <v>3445</v>
      </c>
      <c r="E11" s="409" t="e">
        <f>#REF!/12*3</f>
        <v>#REF!</v>
      </c>
      <c r="F11" s="409" t="e">
        <f>#REF!-E11</f>
        <v>#REF!</v>
      </c>
    </row>
    <row r="12" spans="1:6" s="403" customFormat="1" ht="14.25" customHeight="1">
      <c r="A12" s="410">
        <v>8</v>
      </c>
      <c r="B12" s="450" t="s">
        <v>687</v>
      </c>
      <c r="C12" s="450" t="s">
        <v>642</v>
      </c>
      <c r="D12" s="406">
        <v>2366</v>
      </c>
      <c r="E12" s="409" t="e">
        <f>#REF!/12*3</f>
        <v>#REF!</v>
      </c>
      <c r="F12" s="409" t="e">
        <f>#REF!-E12</f>
        <v>#REF!</v>
      </c>
    </row>
    <row r="13" spans="1:6" s="403" customFormat="1" ht="14.25" customHeight="1">
      <c r="A13" s="410">
        <v>9</v>
      </c>
      <c r="B13" s="450" t="s">
        <v>688</v>
      </c>
      <c r="C13" s="450" t="s">
        <v>643</v>
      </c>
      <c r="D13" s="406">
        <v>1467</v>
      </c>
      <c r="E13" s="409" t="e">
        <f>#REF!/12*3</f>
        <v>#REF!</v>
      </c>
      <c r="F13" s="409" t="e">
        <f>#REF!-E13</f>
        <v>#REF!</v>
      </c>
    </row>
    <row r="14" spans="1:6" s="403" customFormat="1" ht="14.25" customHeight="1">
      <c r="A14" s="410">
        <v>10</v>
      </c>
      <c r="B14" s="450" t="s">
        <v>689</v>
      </c>
      <c r="C14" s="450" t="s">
        <v>668</v>
      </c>
      <c r="D14" s="406">
        <v>1277</v>
      </c>
      <c r="E14" s="409" t="e">
        <f>#REF!/12*3</f>
        <v>#REF!</v>
      </c>
      <c r="F14" s="409" t="e">
        <f>#REF!-E14</f>
        <v>#REF!</v>
      </c>
    </row>
    <row r="15" spans="1:6" s="403" customFormat="1" ht="14.25" customHeight="1">
      <c r="A15" s="410">
        <v>11</v>
      </c>
      <c r="B15" s="450" t="s">
        <v>630</v>
      </c>
      <c r="C15" s="450" t="s">
        <v>348</v>
      </c>
      <c r="D15" s="406">
        <v>12544</v>
      </c>
      <c r="E15" s="409" t="e">
        <f>#REF!/12*3</f>
        <v>#REF!</v>
      </c>
      <c r="F15" s="409" t="e">
        <f>#REF!-E15</f>
        <v>#REF!</v>
      </c>
    </row>
    <row r="16" spans="1:6" s="403" customFormat="1" ht="14.25" customHeight="1">
      <c r="A16" s="410">
        <v>12</v>
      </c>
      <c r="B16" s="450" t="s">
        <v>630</v>
      </c>
      <c r="C16" s="450" t="s">
        <v>63</v>
      </c>
      <c r="D16" s="406">
        <v>10076</v>
      </c>
      <c r="E16" s="409" t="e">
        <f>#REF!/12*3</f>
        <v>#REF!</v>
      </c>
      <c r="F16" s="409" t="e">
        <f>#REF!-E16</f>
        <v>#REF!</v>
      </c>
    </row>
    <row r="17" spans="1:6" s="403" customFormat="1" ht="14.25" customHeight="1">
      <c r="A17" s="410">
        <v>13</v>
      </c>
      <c r="B17" s="450" t="s">
        <v>630</v>
      </c>
      <c r="C17" s="450" t="s">
        <v>64</v>
      </c>
      <c r="D17" s="406">
        <v>16464</v>
      </c>
      <c r="E17" s="409" t="e">
        <f>#REF!/12*3</f>
        <v>#REF!</v>
      </c>
      <c r="F17" s="409" t="e">
        <f>#REF!-E17</f>
        <v>#REF!</v>
      </c>
    </row>
    <row r="18" spans="1:6" s="403" customFormat="1" ht="14.25" customHeight="1">
      <c r="A18" s="410">
        <v>14</v>
      </c>
      <c r="B18" s="450" t="s">
        <v>630</v>
      </c>
      <c r="C18" s="450" t="s">
        <v>248</v>
      </c>
      <c r="D18" s="406">
        <v>479</v>
      </c>
      <c r="E18" s="409" t="e">
        <f>#REF!/12*3</f>
        <v>#REF!</v>
      </c>
      <c r="F18" s="409" t="e">
        <f>#REF!-E18</f>
        <v>#REF!</v>
      </c>
    </row>
    <row r="19" spans="1:6" s="403" customFormat="1" ht="14.25" customHeight="1">
      <c r="A19" s="410">
        <v>15</v>
      </c>
      <c r="B19" s="450" t="s">
        <v>690</v>
      </c>
      <c r="C19" s="450" t="s">
        <v>9</v>
      </c>
      <c r="D19" s="406">
        <v>8624</v>
      </c>
      <c r="E19" s="409" t="e">
        <f>#REF!/12*3</f>
        <v>#REF!</v>
      </c>
      <c r="F19" s="409" t="e">
        <f>#REF!-E19</f>
        <v>#REF!</v>
      </c>
    </row>
    <row r="20" spans="1:6" s="403" customFormat="1" ht="14.25" customHeight="1">
      <c r="A20" s="410">
        <v>16</v>
      </c>
      <c r="B20" s="450" t="s">
        <v>690</v>
      </c>
      <c r="C20" s="450" t="s">
        <v>588</v>
      </c>
      <c r="D20" s="406">
        <v>12779</v>
      </c>
      <c r="E20" s="409" t="e">
        <f>#REF!/12*3</f>
        <v>#REF!</v>
      </c>
      <c r="F20" s="409" t="e">
        <f>#REF!-E20</f>
        <v>#REF!</v>
      </c>
    </row>
    <row r="21" spans="1:6" s="403" customFormat="1" ht="14.25" customHeight="1">
      <c r="A21" s="410">
        <v>17</v>
      </c>
      <c r="B21" s="450" t="s">
        <v>690</v>
      </c>
      <c r="C21" s="450" t="s">
        <v>592</v>
      </c>
      <c r="D21" s="406">
        <v>64589</v>
      </c>
      <c r="E21" s="409" t="e">
        <f>#REF!/12*3</f>
        <v>#REF!</v>
      </c>
      <c r="F21" s="409" t="e">
        <f>#REF!-E21</f>
        <v>#REF!</v>
      </c>
    </row>
    <row r="22" spans="1:6" s="403" customFormat="1" ht="14.25" customHeight="1">
      <c r="A22" s="410">
        <v>18</v>
      </c>
      <c r="B22" s="450" t="s">
        <v>630</v>
      </c>
      <c r="C22" s="450" t="s">
        <v>691</v>
      </c>
      <c r="D22" s="406">
        <v>3080</v>
      </c>
      <c r="E22" s="409"/>
      <c r="F22" s="409"/>
    </row>
    <row r="23" spans="1:6" s="418" customFormat="1" ht="14.25" customHeight="1">
      <c r="A23" s="419"/>
      <c r="B23" s="451" t="s">
        <v>692</v>
      </c>
      <c r="C23" s="452" t="s">
        <v>631</v>
      </c>
      <c r="D23" s="417">
        <v>173107</v>
      </c>
      <c r="E23" s="417" t="e">
        <f>SUM(E5:E21)</f>
        <v>#REF!</v>
      </c>
      <c r="F23" s="417" t="e">
        <f>SUM(F5:F21)</f>
        <v>#REF!</v>
      </c>
    </row>
    <row r="24" spans="1:6" s="418" customFormat="1" ht="14.25" hidden="1" customHeight="1">
      <c r="A24" s="419"/>
      <c r="B24" s="451"/>
      <c r="C24" s="452"/>
      <c r="D24" s="413"/>
      <c r="E24" s="413"/>
      <c r="F24" s="413"/>
    </row>
    <row r="25" spans="1:6" s="418" customFormat="1" ht="14.25" hidden="1" customHeight="1">
      <c r="A25" s="419"/>
      <c r="B25" s="451"/>
      <c r="C25" s="452"/>
      <c r="D25" s="413"/>
      <c r="E25" s="413"/>
      <c r="F25" s="413"/>
    </row>
  </sheetData>
  <mergeCells count="5"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M36"/>
  <sheetViews>
    <sheetView topLeftCell="A4" zoomScale="70" zoomScaleNormal="70" workbookViewId="0">
      <selection activeCell="A28" sqref="A28:A29"/>
    </sheetView>
  </sheetViews>
  <sheetFormatPr defaultRowHeight="15"/>
  <cols>
    <col min="1" max="1" width="7" style="372" customWidth="1"/>
    <col min="2" max="2" width="25.5703125" style="373" customWidth="1"/>
    <col min="3" max="3" width="23.42578125" style="372" customWidth="1"/>
    <col min="4" max="4" width="20" style="372" customWidth="1"/>
    <col min="5" max="5" width="19.7109375" style="372" customWidth="1"/>
    <col min="6" max="6" width="20.5703125" style="372" customWidth="1"/>
    <col min="7" max="7" width="19.28515625" style="372" hidden="1" customWidth="1"/>
    <col min="8" max="8" width="19.28515625" style="372" customWidth="1"/>
    <col min="9" max="9" width="19.42578125" style="372" customWidth="1"/>
    <col min="10" max="10" width="23.28515625" style="372" customWidth="1"/>
    <col min="11" max="11" width="26.140625" style="372" customWidth="1"/>
    <col min="12" max="12" width="16.42578125" style="372" customWidth="1"/>
    <col min="13" max="13" width="22.5703125" style="372" customWidth="1"/>
    <col min="14" max="203" width="9.140625" style="372"/>
    <col min="204" max="204" width="7" style="372" customWidth="1"/>
    <col min="205" max="205" width="22.5703125" style="372" customWidth="1"/>
    <col min="206" max="206" width="25.5703125" style="372" customWidth="1"/>
    <col min="207" max="211" width="0" style="372" hidden="1" customWidth="1"/>
    <col min="212" max="212" width="23.42578125" style="372" customWidth="1"/>
    <col min="213" max="215" width="0" style="372" hidden="1" customWidth="1"/>
    <col min="216" max="216" width="20" style="372" customWidth="1"/>
    <col min="217" max="219" width="0" style="372" hidden="1" customWidth="1"/>
    <col min="220" max="220" width="19.7109375" style="372" customWidth="1"/>
    <col min="221" max="223" width="0" style="372" hidden="1" customWidth="1"/>
    <col min="224" max="224" width="20.5703125" style="372" customWidth="1"/>
    <col min="225" max="225" width="0" style="372" hidden="1" customWidth="1"/>
    <col min="226" max="226" width="19.28515625" style="372" customWidth="1"/>
    <col min="227" max="229" width="0" style="372" hidden="1" customWidth="1"/>
    <col min="230" max="230" width="19.42578125" style="372" customWidth="1"/>
    <col min="231" max="233" width="0" style="372" hidden="1" customWidth="1"/>
    <col min="234" max="234" width="23.28515625" style="372" customWidth="1"/>
    <col min="235" max="235" width="0" style="372" hidden="1" customWidth="1"/>
    <col min="236" max="236" width="26.140625" style="372" customWidth="1"/>
    <col min="237" max="267" width="0" style="372" hidden="1" customWidth="1"/>
    <col min="268" max="268" width="16.42578125" style="372" customWidth="1"/>
    <col min="269" max="269" width="22.5703125" style="372" customWidth="1"/>
    <col min="270" max="459" width="9.140625" style="372"/>
    <col min="460" max="460" width="7" style="372" customWidth="1"/>
    <col min="461" max="461" width="22.5703125" style="372" customWidth="1"/>
    <col min="462" max="462" width="25.5703125" style="372" customWidth="1"/>
    <col min="463" max="467" width="0" style="372" hidden="1" customWidth="1"/>
    <col min="468" max="468" width="23.42578125" style="372" customWidth="1"/>
    <col min="469" max="471" width="0" style="372" hidden="1" customWidth="1"/>
    <col min="472" max="472" width="20" style="372" customWidth="1"/>
    <col min="473" max="475" width="0" style="372" hidden="1" customWidth="1"/>
    <col min="476" max="476" width="19.7109375" style="372" customWidth="1"/>
    <col min="477" max="479" width="0" style="372" hidden="1" customWidth="1"/>
    <col min="480" max="480" width="20.5703125" style="372" customWidth="1"/>
    <col min="481" max="481" width="0" style="372" hidden="1" customWidth="1"/>
    <col min="482" max="482" width="19.28515625" style="372" customWidth="1"/>
    <col min="483" max="485" width="0" style="372" hidden="1" customWidth="1"/>
    <col min="486" max="486" width="19.42578125" style="372" customWidth="1"/>
    <col min="487" max="489" width="0" style="372" hidden="1" customWidth="1"/>
    <col min="490" max="490" width="23.28515625" style="372" customWidth="1"/>
    <col min="491" max="491" width="0" style="372" hidden="1" customWidth="1"/>
    <col min="492" max="492" width="26.140625" style="372" customWidth="1"/>
    <col min="493" max="523" width="0" style="372" hidden="1" customWidth="1"/>
    <col min="524" max="524" width="16.42578125" style="372" customWidth="1"/>
    <col min="525" max="525" width="22.5703125" style="372" customWidth="1"/>
    <col min="526" max="715" width="9.140625" style="372"/>
    <col min="716" max="716" width="7" style="372" customWidth="1"/>
    <col min="717" max="717" width="22.5703125" style="372" customWidth="1"/>
    <col min="718" max="718" width="25.5703125" style="372" customWidth="1"/>
    <col min="719" max="723" width="0" style="372" hidden="1" customWidth="1"/>
    <col min="724" max="724" width="23.42578125" style="372" customWidth="1"/>
    <col min="725" max="727" width="0" style="372" hidden="1" customWidth="1"/>
    <col min="728" max="728" width="20" style="372" customWidth="1"/>
    <col min="729" max="731" width="0" style="372" hidden="1" customWidth="1"/>
    <col min="732" max="732" width="19.7109375" style="372" customWidth="1"/>
    <col min="733" max="735" width="0" style="372" hidden="1" customWidth="1"/>
    <col min="736" max="736" width="20.5703125" style="372" customWidth="1"/>
    <col min="737" max="737" width="0" style="372" hidden="1" customWidth="1"/>
    <col min="738" max="738" width="19.28515625" style="372" customWidth="1"/>
    <col min="739" max="741" width="0" style="372" hidden="1" customWidth="1"/>
    <col min="742" max="742" width="19.42578125" style="372" customWidth="1"/>
    <col min="743" max="745" width="0" style="372" hidden="1" customWidth="1"/>
    <col min="746" max="746" width="23.28515625" style="372" customWidth="1"/>
    <col min="747" max="747" width="0" style="372" hidden="1" customWidth="1"/>
    <col min="748" max="748" width="26.140625" style="372" customWidth="1"/>
    <col min="749" max="779" width="0" style="372" hidden="1" customWidth="1"/>
    <col min="780" max="780" width="16.42578125" style="372" customWidth="1"/>
    <col min="781" max="781" width="22.5703125" style="372" customWidth="1"/>
    <col min="782" max="971" width="9.140625" style="372"/>
    <col min="972" max="972" width="7" style="372" customWidth="1"/>
    <col min="973" max="973" width="22.5703125" style="372" customWidth="1"/>
    <col min="974" max="974" width="25.5703125" style="372" customWidth="1"/>
    <col min="975" max="979" width="0" style="372" hidden="1" customWidth="1"/>
    <col min="980" max="980" width="23.42578125" style="372" customWidth="1"/>
    <col min="981" max="983" width="0" style="372" hidden="1" customWidth="1"/>
    <col min="984" max="984" width="20" style="372" customWidth="1"/>
    <col min="985" max="987" width="0" style="372" hidden="1" customWidth="1"/>
    <col min="988" max="988" width="19.7109375" style="372" customWidth="1"/>
    <col min="989" max="991" width="0" style="372" hidden="1" customWidth="1"/>
    <col min="992" max="992" width="20.5703125" style="372" customWidth="1"/>
    <col min="993" max="993" width="0" style="372" hidden="1" customWidth="1"/>
    <col min="994" max="994" width="19.28515625" style="372" customWidth="1"/>
    <col min="995" max="997" width="0" style="372" hidden="1" customWidth="1"/>
    <col min="998" max="998" width="19.42578125" style="372" customWidth="1"/>
    <col min="999" max="1001" width="0" style="372" hidden="1" customWidth="1"/>
    <col min="1002" max="1002" width="23.28515625" style="372" customWidth="1"/>
    <col min="1003" max="1003" width="0" style="372" hidden="1" customWidth="1"/>
    <col min="1004" max="1004" width="26.140625" style="372" customWidth="1"/>
    <col min="1005" max="1035" width="0" style="372" hidden="1" customWidth="1"/>
    <col min="1036" max="1036" width="16.42578125" style="372" customWidth="1"/>
    <col min="1037" max="1037" width="22.5703125" style="372" customWidth="1"/>
    <col min="1038" max="1227" width="9.140625" style="372"/>
    <col min="1228" max="1228" width="7" style="372" customWidth="1"/>
    <col min="1229" max="1229" width="22.5703125" style="372" customWidth="1"/>
    <col min="1230" max="1230" width="25.5703125" style="372" customWidth="1"/>
    <col min="1231" max="1235" width="0" style="372" hidden="1" customWidth="1"/>
    <col min="1236" max="1236" width="23.42578125" style="372" customWidth="1"/>
    <col min="1237" max="1239" width="0" style="372" hidden="1" customWidth="1"/>
    <col min="1240" max="1240" width="20" style="372" customWidth="1"/>
    <col min="1241" max="1243" width="0" style="372" hidden="1" customWidth="1"/>
    <col min="1244" max="1244" width="19.7109375" style="372" customWidth="1"/>
    <col min="1245" max="1247" width="0" style="372" hidden="1" customWidth="1"/>
    <col min="1248" max="1248" width="20.5703125" style="372" customWidth="1"/>
    <col min="1249" max="1249" width="0" style="372" hidden="1" customWidth="1"/>
    <col min="1250" max="1250" width="19.28515625" style="372" customWidth="1"/>
    <col min="1251" max="1253" width="0" style="372" hidden="1" customWidth="1"/>
    <col min="1254" max="1254" width="19.42578125" style="372" customWidth="1"/>
    <col min="1255" max="1257" width="0" style="372" hidden="1" customWidth="1"/>
    <col min="1258" max="1258" width="23.28515625" style="372" customWidth="1"/>
    <col min="1259" max="1259" width="0" style="372" hidden="1" customWidth="1"/>
    <col min="1260" max="1260" width="26.140625" style="372" customWidth="1"/>
    <col min="1261" max="1291" width="0" style="372" hidden="1" customWidth="1"/>
    <col min="1292" max="1292" width="16.42578125" style="372" customWidth="1"/>
    <col min="1293" max="1293" width="22.5703125" style="372" customWidth="1"/>
    <col min="1294" max="1483" width="9.140625" style="372"/>
    <col min="1484" max="1484" width="7" style="372" customWidth="1"/>
    <col min="1485" max="1485" width="22.5703125" style="372" customWidth="1"/>
    <col min="1486" max="1486" width="25.5703125" style="372" customWidth="1"/>
    <col min="1487" max="1491" width="0" style="372" hidden="1" customWidth="1"/>
    <col min="1492" max="1492" width="23.42578125" style="372" customWidth="1"/>
    <col min="1493" max="1495" width="0" style="372" hidden="1" customWidth="1"/>
    <col min="1496" max="1496" width="20" style="372" customWidth="1"/>
    <col min="1497" max="1499" width="0" style="372" hidden="1" customWidth="1"/>
    <col min="1500" max="1500" width="19.7109375" style="372" customWidth="1"/>
    <col min="1501" max="1503" width="0" style="372" hidden="1" customWidth="1"/>
    <col min="1504" max="1504" width="20.5703125" style="372" customWidth="1"/>
    <col min="1505" max="1505" width="0" style="372" hidden="1" customWidth="1"/>
    <col min="1506" max="1506" width="19.28515625" style="372" customWidth="1"/>
    <col min="1507" max="1509" width="0" style="372" hidden="1" customWidth="1"/>
    <col min="1510" max="1510" width="19.42578125" style="372" customWidth="1"/>
    <col min="1511" max="1513" width="0" style="372" hidden="1" customWidth="1"/>
    <col min="1514" max="1514" width="23.28515625" style="372" customWidth="1"/>
    <col min="1515" max="1515" width="0" style="372" hidden="1" customWidth="1"/>
    <col min="1516" max="1516" width="26.140625" style="372" customWidth="1"/>
    <col min="1517" max="1547" width="0" style="372" hidden="1" customWidth="1"/>
    <col min="1548" max="1548" width="16.42578125" style="372" customWidth="1"/>
    <col min="1549" max="1549" width="22.5703125" style="372" customWidth="1"/>
    <col min="1550" max="1739" width="9.140625" style="372"/>
    <col min="1740" max="1740" width="7" style="372" customWidth="1"/>
    <col min="1741" max="1741" width="22.5703125" style="372" customWidth="1"/>
    <col min="1742" max="1742" width="25.5703125" style="372" customWidth="1"/>
    <col min="1743" max="1747" width="0" style="372" hidden="1" customWidth="1"/>
    <col min="1748" max="1748" width="23.42578125" style="372" customWidth="1"/>
    <col min="1749" max="1751" width="0" style="372" hidden="1" customWidth="1"/>
    <col min="1752" max="1752" width="20" style="372" customWidth="1"/>
    <col min="1753" max="1755" width="0" style="372" hidden="1" customWidth="1"/>
    <col min="1756" max="1756" width="19.7109375" style="372" customWidth="1"/>
    <col min="1757" max="1759" width="0" style="372" hidden="1" customWidth="1"/>
    <col min="1760" max="1760" width="20.5703125" style="372" customWidth="1"/>
    <col min="1761" max="1761" width="0" style="372" hidden="1" customWidth="1"/>
    <col min="1762" max="1762" width="19.28515625" style="372" customWidth="1"/>
    <col min="1763" max="1765" width="0" style="372" hidden="1" customWidth="1"/>
    <col min="1766" max="1766" width="19.42578125" style="372" customWidth="1"/>
    <col min="1767" max="1769" width="0" style="372" hidden="1" customWidth="1"/>
    <col min="1770" max="1770" width="23.28515625" style="372" customWidth="1"/>
    <col min="1771" max="1771" width="0" style="372" hidden="1" customWidth="1"/>
    <col min="1772" max="1772" width="26.140625" style="372" customWidth="1"/>
    <col min="1773" max="1803" width="0" style="372" hidden="1" customWidth="1"/>
    <col min="1804" max="1804" width="16.42578125" style="372" customWidth="1"/>
    <col min="1805" max="1805" width="22.5703125" style="372" customWidth="1"/>
    <col min="1806" max="1995" width="9.140625" style="372"/>
    <col min="1996" max="1996" width="7" style="372" customWidth="1"/>
    <col min="1997" max="1997" width="22.5703125" style="372" customWidth="1"/>
    <col min="1998" max="1998" width="25.5703125" style="372" customWidth="1"/>
    <col min="1999" max="2003" width="0" style="372" hidden="1" customWidth="1"/>
    <col min="2004" max="2004" width="23.42578125" style="372" customWidth="1"/>
    <col min="2005" max="2007" width="0" style="372" hidden="1" customWidth="1"/>
    <col min="2008" max="2008" width="20" style="372" customWidth="1"/>
    <col min="2009" max="2011" width="0" style="372" hidden="1" customWidth="1"/>
    <col min="2012" max="2012" width="19.7109375" style="372" customWidth="1"/>
    <col min="2013" max="2015" width="0" style="372" hidden="1" customWidth="1"/>
    <col min="2016" max="2016" width="20.5703125" style="372" customWidth="1"/>
    <col min="2017" max="2017" width="0" style="372" hidden="1" customWidth="1"/>
    <col min="2018" max="2018" width="19.28515625" style="372" customWidth="1"/>
    <col min="2019" max="2021" width="0" style="372" hidden="1" customWidth="1"/>
    <col min="2022" max="2022" width="19.42578125" style="372" customWidth="1"/>
    <col min="2023" max="2025" width="0" style="372" hidden="1" customWidth="1"/>
    <col min="2026" max="2026" width="23.28515625" style="372" customWidth="1"/>
    <col min="2027" max="2027" width="0" style="372" hidden="1" customWidth="1"/>
    <col min="2028" max="2028" width="26.140625" style="372" customWidth="1"/>
    <col min="2029" max="2059" width="0" style="372" hidden="1" customWidth="1"/>
    <col min="2060" max="2060" width="16.42578125" style="372" customWidth="1"/>
    <col min="2061" max="2061" width="22.5703125" style="372" customWidth="1"/>
    <col min="2062" max="2251" width="9.140625" style="372"/>
    <col min="2252" max="2252" width="7" style="372" customWidth="1"/>
    <col min="2253" max="2253" width="22.5703125" style="372" customWidth="1"/>
    <col min="2254" max="2254" width="25.5703125" style="372" customWidth="1"/>
    <col min="2255" max="2259" width="0" style="372" hidden="1" customWidth="1"/>
    <col min="2260" max="2260" width="23.42578125" style="372" customWidth="1"/>
    <col min="2261" max="2263" width="0" style="372" hidden="1" customWidth="1"/>
    <col min="2264" max="2264" width="20" style="372" customWidth="1"/>
    <col min="2265" max="2267" width="0" style="372" hidden="1" customWidth="1"/>
    <col min="2268" max="2268" width="19.7109375" style="372" customWidth="1"/>
    <col min="2269" max="2271" width="0" style="372" hidden="1" customWidth="1"/>
    <col min="2272" max="2272" width="20.5703125" style="372" customWidth="1"/>
    <col min="2273" max="2273" width="0" style="372" hidden="1" customWidth="1"/>
    <col min="2274" max="2274" width="19.28515625" style="372" customWidth="1"/>
    <col min="2275" max="2277" width="0" style="372" hidden="1" customWidth="1"/>
    <col min="2278" max="2278" width="19.42578125" style="372" customWidth="1"/>
    <col min="2279" max="2281" width="0" style="372" hidden="1" customWidth="1"/>
    <col min="2282" max="2282" width="23.28515625" style="372" customWidth="1"/>
    <col min="2283" max="2283" width="0" style="372" hidden="1" customWidth="1"/>
    <col min="2284" max="2284" width="26.140625" style="372" customWidth="1"/>
    <col min="2285" max="2315" width="0" style="372" hidden="1" customWidth="1"/>
    <col min="2316" max="2316" width="16.42578125" style="372" customWidth="1"/>
    <col min="2317" max="2317" width="22.5703125" style="372" customWidth="1"/>
    <col min="2318" max="2507" width="9.140625" style="372"/>
    <col min="2508" max="2508" width="7" style="372" customWidth="1"/>
    <col min="2509" max="2509" width="22.5703125" style="372" customWidth="1"/>
    <col min="2510" max="2510" width="25.5703125" style="372" customWidth="1"/>
    <col min="2511" max="2515" width="0" style="372" hidden="1" customWidth="1"/>
    <col min="2516" max="2516" width="23.42578125" style="372" customWidth="1"/>
    <col min="2517" max="2519" width="0" style="372" hidden="1" customWidth="1"/>
    <col min="2520" max="2520" width="20" style="372" customWidth="1"/>
    <col min="2521" max="2523" width="0" style="372" hidden="1" customWidth="1"/>
    <col min="2524" max="2524" width="19.7109375" style="372" customWidth="1"/>
    <col min="2525" max="2527" width="0" style="372" hidden="1" customWidth="1"/>
    <col min="2528" max="2528" width="20.5703125" style="372" customWidth="1"/>
    <col min="2529" max="2529" width="0" style="372" hidden="1" customWidth="1"/>
    <col min="2530" max="2530" width="19.28515625" style="372" customWidth="1"/>
    <col min="2531" max="2533" width="0" style="372" hidden="1" customWidth="1"/>
    <col min="2534" max="2534" width="19.42578125" style="372" customWidth="1"/>
    <col min="2535" max="2537" width="0" style="372" hidden="1" customWidth="1"/>
    <col min="2538" max="2538" width="23.28515625" style="372" customWidth="1"/>
    <col min="2539" max="2539" width="0" style="372" hidden="1" customWidth="1"/>
    <col min="2540" max="2540" width="26.140625" style="372" customWidth="1"/>
    <col min="2541" max="2571" width="0" style="372" hidden="1" customWidth="1"/>
    <col min="2572" max="2572" width="16.42578125" style="372" customWidth="1"/>
    <col min="2573" max="2573" width="22.5703125" style="372" customWidth="1"/>
    <col min="2574" max="2763" width="9.140625" style="372"/>
    <col min="2764" max="2764" width="7" style="372" customWidth="1"/>
    <col min="2765" max="2765" width="22.5703125" style="372" customWidth="1"/>
    <col min="2766" max="2766" width="25.5703125" style="372" customWidth="1"/>
    <col min="2767" max="2771" width="0" style="372" hidden="1" customWidth="1"/>
    <col min="2772" max="2772" width="23.42578125" style="372" customWidth="1"/>
    <col min="2773" max="2775" width="0" style="372" hidden="1" customWidth="1"/>
    <col min="2776" max="2776" width="20" style="372" customWidth="1"/>
    <col min="2777" max="2779" width="0" style="372" hidden="1" customWidth="1"/>
    <col min="2780" max="2780" width="19.7109375" style="372" customWidth="1"/>
    <col min="2781" max="2783" width="0" style="372" hidden="1" customWidth="1"/>
    <col min="2784" max="2784" width="20.5703125" style="372" customWidth="1"/>
    <col min="2785" max="2785" width="0" style="372" hidden="1" customWidth="1"/>
    <col min="2786" max="2786" width="19.28515625" style="372" customWidth="1"/>
    <col min="2787" max="2789" width="0" style="372" hidden="1" customWidth="1"/>
    <col min="2790" max="2790" width="19.42578125" style="372" customWidth="1"/>
    <col min="2791" max="2793" width="0" style="372" hidden="1" customWidth="1"/>
    <col min="2794" max="2794" width="23.28515625" style="372" customWidth="1"/>
    <col min="2795" max="2795" width="0" style="372" hidden="1" customWidth="1"/>
    <col min="2796" max="2796" width="26.140625" style="372" customWidth="1"/>
    <col min="2797" max="2827" width="0" style="372" hidden="1" customWidth="1"/>
    <col min="2828" max="2828" width="16.42578125" style="372" customWidth="1"/>
    <col min="2829" max="2829" width="22.5703125" style="372" customWidth="1"/>
    <col min="2830" max="3019" width="9.140625" style="372"/>
    <col min="3020" max="3020" width="7" style="372" customWidth="1"/>
    <col min="3021" max="3021" width="22.5703125" style="372" customWidth="1"/>
    <col min="3022" max="3022" width="25.5703125" style="372" customWidth="1"/>
    <col min="3023" max="3027" width="0" style="372" hidden="1" customWidth="1"/>
    <col min="3028" max="3028" width="23.42578125" style="372" customWidth="1"/>
    <col min="3029" max="3031" width="0" style="372" hidden="1" customWidth="1"/>
    <col min="3032" max="3032" width="20" style="372" customWidth="1"/>
    <col min="3033" max="3035" width="0" style="372" hidden="1" customWidth="1"/>
    <col min="3036" max="3036" width="19.7109375" style="372" customWidth="1"/>
    <col min="3037" max="3039" width="0" style="372" hidden="1" customWidth="1"/>
    <col min="3040" max="3040" width="20.5703125" style="372" customWidth="1"/>
    <col min="3041" max="3041" width="0" style="372" hidden="1" customWidth="1"/>
    <col min="3042" max="3042" width="19.28515625" style="372" customWidth="1"/>
    <col min="3043" max="3045" width="0" style="372" hidden="1" customWidth="1"/>
    <col min="3046" max="3046" width="19.42578125" style="372" customWidth="1"/>
    <col min="3047" max="3049" width="0" style="372" hidden="1" customWidth="1"/>
    <col min="3050" max="3050" width="23.28515625" style="372" customWidth="1"/>
    <col min="3051" max="3051" width="0" style="372" hidden="1" customWidth="1"/>
    <col min="3052" max="3052" width="26.140625" style="372" customWidth="1"/>
    <col min="3053" max="3083" width="0" style="372" hidden="1" customWidth="1"/>
    <col min="3084" max="3084" width="16.42578125" style="372" customWidth="1"/>
    <col min="3085" max="3085" width="22.5703125" style="372" customWidth="1"/>
    <col min="3086" max="3275" width="9.140625" style="372"/>
    <col min="3276" max="3276" width="7" style="372" customWidth="1"/>
    <col min="3277" max="3277" width="22.5703125" style="372" customWidth="1"/>
    <col min="3278" max="3278" width="25.5703125" style="372" customWidth="1"/>
    <col min="3279" max="3283" width="0" style="372" hidden="1" customWidth="1"/>
    <col min="3284" max="3284" width="23.42578125" style="372" customWidth="1"/>
    <col min="3285" max="3287" width="0" style="372" hidden="1" customWidth="1"/>
    <col min="3288" max="3288" width="20" style="372" customWidth="1"/>
    <col min="3289" max="3291" width="0" style="372" hidden="1" customWidth="1"/>
    <col min="3292" max="3292" width="19.7109375" style="372" customWidth="1"/>
    <col min="3293" max="3295" width="0" style="372" hidden="1" customWidth="1"/>
    <col min="3296" max="3296" width="20.5703125" style="372" customWidth="1"/>
    <col min="3297" max="3297" width="0" style="372" hidden="1" customWidth="1"/>
    <col min="3298" max="3298" width="19.28515625" style="372" customWidth="1"/>
    <col min="3299" max="3301" width="0" style="372" hidden="1" customWidth="1"/>
    <col min="3302" max="3302" width="19.42578125" style="372" customWidth="1"/>
    <col min="3303" max="3305" width="0" style="372" hidden="1" customWidth="1"/>
    <col min="3306" max="3306" width="23.28515625" style="372" customWidth="1"/>
    <col min="3307" max="3307" width="0" style="372" hidden="1" customWidth="1"/>
    <col min="3308" max="3308" width="26.140625" style="372" customWidth="1"/>
    <col min="3309" max="3339" width="0" style="372" hidden="1" customWidth="1"/>
    <col min="3340" max="3340" width="16.42578125" style="372" customWidth="1"/>
    <col min="3341" max="3341" width="22.5703125" style="372" customWidth="1"/>
    <col min="3342" max="3531" width="9.140625" style="372"/>
    <col min="3532" max="3532" width="7" style="372" customWidth="1"/>
    <col min="3533" max="3533" width="22.5703125" style="372" customWidth="1"/>
    <col min="3534" max="3534" width="25.5703125" style="372" customWidth="1"/>
    <col min="3535" max="3539" width="0" style="372" hidden="1" customWidth="1"/>
    <col min="3540" max="3540" width="23.42578125" style="372" customWidth="1"/>
    <col min="3541" max="3543" width="0" style="372" hidden="1" customWidth="1"/>
    <col min="3544" max="3544" width="20" style="372" customWidth="1"/>
    <col min="3545" max="3547" width="0" style="372" hidden="1" customWidth="1"/>
    <col min="3548" max="3548" width="19.7109375" style="372" customWidth="1"/>
    <col min="3549" max="3551" width="0" style="372" hidden="1" customWidth="1"/>
    <col min="3552" max="3552" width="20.5703125" style="372" customWidth="1"/>
    <col min="3553" max="3553" width="0" style="372" hidden="1" customWidth="1"/>
    <col min="3554" max="3554" width="19.28515625" style="372" customWidth="1"/>
    <col min="3555" max="3557" width="0" style="372" hidden="1" customWidth="1"/>
    <col min="3558" max="3558" width="19.42578125" style="372" customWidth="1"/>
    <col min="3559" max="3561" width="0" style="372" hidden="1" customWidth="1"/>
    <col min="3562" max="3562" width="23.28515625" style="372" customWidth="1"/>
    <col min="3563" max="3563" width="0" style="372" hidden="1" customWidth="1"/>
    <col min="3564" max="3564" width="26.140625" style="372" customWidth="1"/>
    <col min="3565" max="3595" width="0" style="372" hidden="1" customWidth="1"/>
    <col min="3596" max="3596" width="16.42578125" style="372" customWidth="1"/>
    <col min="3597" max="3597" width="22.5703125" style="372" customWidth="1"/>
    <col min="3598" max="3787" width="9.140625" style="372"/>
    <col min="3788" max="3788" width="7" style="372" customWidth="1"/>
    <col min="3789" max="3789" width="22.5703125" style="372" customWidth="1"/>
    <col min="3790" max="3790" width="25.5703125" style="372" customWidth="1"/>
    <col min="3791" max="3795" width="0" style="372" hidden="1" customWidth="1"/>
    <col min="3796" max="3796" width="23.42578125" style="372" customWidth="1"/>
    <col min="3797" max="3799" width="0" style="372" hidden="1" customWidth="1"/>
    <col min="3800" max="3800" width="20" style="372" customWidth="1"/>
    <col min="3801" max="3803" width="0" style="372" hidden="1" customWidth="1"/>
    <col min="3804" max="3804" width="19.7109375" style="372" customWidth="1"/>
    <col min="3805" max="3807" width="0" style="372" hidden="1" customWidth="1"/>
    <col min="3808" max="3808" width="20.5703125" style="372" customWidth="1"/>
    <col min="3809" max="3809" width="0" style="372" hidden="1" customWidth="1"/>
    <col min="3810" max="3810" width="19.28515625" style="372" customWidth="1"/>
    <col min="3811" max="3813" width="0" style="372" hidden="1" customWidth="1"/>
    <col min="3814" max="3814" width="19.42578125" style="372" customWidth="1"/>
    <col min="3815" max="3817" width="0" style="372" hidden="1" customWidth="1"/>
    <col min="3818" max="3818" width="23.28515625" style="372" customWidth="1"/>
    <col min="3819" max="3819" width="0" style="372" hidden="1" customWidth="1"/>
    <col min="3820" max="3820" width="26.140625" style="372" customWidth="1"/>
    <col min="3821" max="3851" width="0" style="372" hidden="1" customWidth="1"/>
    <col min="3852" max="3852" width="16.42578125" style="372" customWidth="1"/>
    <col min="3853" max="3853" width="22.5703125" style="372" customWidth="1"/>
    <col min="3854" max="4043" width="9.140625" style="372"/>
    <col min="4044" max="4044" width="7" style="372" customWidth="1"/>
    <col min="4045" max="4045" width="22.5703125" style="372" customWidth="1"/>
    <col min="4046" max="4046" width="25.5703125" style="372" customWidth="1"/>
    <col min="4047" max="4051" width="0" style="372" hidden="1" customWidth="1"/>
    <col min="4052" max="4052" width="23.42578125" style="372" customWidth="1"/>
    <col min="4053" max="4055" width="0" style="372" hidden="1" customWidth="1"/>
    <col min="4056" max="4056" width="20" style="372" customWidth="1"/>
    <col min="4057" max="4059" width="0" style="372" hidden="1" customWidth="1"/>
    <col min="4060" max="4060" width="19.7109375" style="372" customWidth="1"/>
    <col min="4061" max="4063" width="0" style="372" hidden="1" customWidth="1"/>
    <col min="4064" max="4064" width="20.5703125" style="372" customWidth="1"/>
    <col min="4065" max="4065" width="0" style="372" hidden="1" customWidth="1"/>
    <col min="4066" max="4066" width="19.28515625" style="372" customWidth="1"/>
    <col min="4067" max="4069" width="0" style="372" hidden="1" customWidth="1"/>
    <col min="4070" max="4070" width="19.42578125" style="372" customWidth="1"/>
    <col min="4071" max="4073" width="0" style="372" hidden="1" customWidth="1"/>
    <col min="4074" max="4074" width="23.28515625" style="372" customWidth="1"/>
    <col min="4075" max="4075" width="0" style="372" hidden="1" customWidth="1"/>
    <col min="4076" max="4076" width="26.140625" style="372" customWidth="1"/>
    <col min="4077" max="4107" width="0" style="372" hidden="1" customWidth="1"/>
    <col min="4108" max="4108" width="16.42578125" style="372" customWidth="1"/>
    <col min="4109" max="4109" width="22.5703125" style="372" customWidth="1"/>
    <col min="4110" max="4299" width="9.140625" style="372"/>
    <col min="4300" max="4300" width="7" style="372" customWidth="1"/>
    <col min="4301" max="4301" width="22.5703125" style="372" customWidth="1"/>
    <col min="4302" max="4302" width="25.5703125" style="372" customWidth="1"/>
    <col min="4303" max="4307" width="0" style="372" hidden="1" customWidth="1"/>
    <col min="4308" max="4308" width="23.42578125" style="372" customWidth="1"/>
    <col min="4309" max="4311" width="0" style="372" hidden="1" customWidth="1"/>
    <col min="4312" max="4312" width="20" style="372" customWidth="1"/>
    <col min="4313" max="4315" width="0" style="372" hidden="1" customWidth="1"/>
    <col min="4316" max="4316" width="19.7109375" style="372" customWidth="1"/>
    <col min="4317" max="4319" width="0" style="372" hidden="1" customWidth="1"/>
    <col min="4320" max="4320" width="20.5703125" style="372" customWidth="1"/>
    <col min="4321" max="4321" width="0" style="372" hidden="1" customWidth="1"/>
    <col min="4322" max="4322" width="19.28515625" style="372" customWidth="1"/>
    <col min="4323" max="4325" width="0" style="372" hidden="1" customWidth="1"/>
    <col min="4326" max="4326" width="19.42578125" style="372" customWidth="1"/>
    <col min="4327" max="4329" width="0" style="372" hidden="1" customWidth="1"/>
    <col min="4330" max="4330" width="23.28515625" style="372" customWidth="1"/>
    <col min="4331" max="4331" width="0" style="372" hidden="1" customWidth="1"/>
    <col min="4332" max="4332" width="26.140625" style="372" customWidth="1"/>
    <col min="4333" max="4363" width="0" style="372" hidden="1" customWidth="1"/>
    <col min="4364" max="4364" width="16.42578125" style="372" customWidth="1"/>
    <col min="4365" max="4365" width="22.5703125" style="372" customWidth="1"/>
    <col min="4366" max="4555" width="9.140625" style="372"/>
    <col min="4556" max="4556" width="7" style="372" customWidth="1"/>
    <col min="4557" max="4557" width="22.5703125" style="372" customWidth="1"/>
    <col min="4558" max="4558" width="25.5703125" style="372" customWidth="1"/>
    <col min="4559" max="4563" width="0" style="372" hidden="1" customWidth="1"/>
    <col min="4564" max="4564" width="23.42578125" style="372" customWidth="1"/>
    <col min="4565" max="4567" width="0" style="372" hidden="1" customWidth="1"/>
    <col min="4568" max="4568" width="20" style="372" customWidth="1"/>
    <col min="4569" max="4571" width="0" style="372" hidden="1" customWidth="1"/>
    <col min="4572" max="4572" width="19.7109375" style="372" customWidth="1"/>
    <col min="4573" max="4575" width="0" style="372" hidden="1" customWidth="1"/>
    <col min="4576" max="4576" width="20.5703125" style="372" customWidth="1"/>
    <col min="4577" max="4577" width="0" style="372" hidden="1" customWidth="1"/>
    <col min="4578" max="4578" width="19.28515625" style="372" customWidth="1"/>
    <col min="4579" max="4581" width="0" style="372" hidden="1" customWidth="1"/>
    <col min="4582" max="4582" width="19.42578125" style="372" customWidth="1"/>
    <col min="4583" max="4585" width="0" style="372" hidden="1" customWidth="1"/>
    <col min="4586" max="4586" width="23.28515625" style="372" customWidth="1"/>
    <col min="4587" max="4587" width="0" style="372" hidden="1" customWidth="1"/>
    <col min="4588" max="4588" width="26.140625" style="372" customWidth="1"/>
    <col min="4589" max="4619" width="0" style="372" hidden="1" customWidth="1"/>
    <col min="4620" max="4620" width="16.42578125" style="372" customWidth="1"/>
    <col min="4621" max="4621" width="22.5703125" style="372" customWidth="1"/>
    <col min="4622" max="4811" width="9.140625" style="372"/>
    <col min="4812" max="4812" width="7" style="372" customWidth="1"/>
    <col min="4813" max="4813" width="22.5703125" style="372" customWidth="1"/>
    <col min="4814" max="4814" width="25.5703125" style="372" customWidth="1"/>
    <col min="4815" max="4819" width="0" style="372" hidden="1" customWidth="1"/>
    <col min="4820" max="4820" width="23.42578125" style="372" customWidth="1"/>
    <col min="4821" max="4823" width="0" style="372" hidden="1" customWidth="1"/>
    <col min="4824" max="4824" width="20" style="372" customWidth="1"/>
    <col min="4825" max="4827" width="0" style="372" hidden="1" customWidth="1"/>
    <col min="4828" max="4828" width="19.7109375" style="372" customWidth="1"/>
    <col min="4829" max="4831" width="0" style="372" hidden="1" customWidth="1"/>
    <col min="4832" max="4832" width="20.5703125" style="372" customWidth="1"/>
    <col min="4833" max="4833" width="0" style="372" hidden="1" customWidth="1"/>
    <col min="4834" max="4834" width="19.28515625" style="372" customWidth="1"/>
    <col min="4835" max="4837" width="0" style="372" hidden="1" customWidth="1"/>
    <col min="4838" max="4838" width="19.42578125" style="372" customWidth="1"/>
    <col min="4839" max="4841" width="0" style="372" hidden="1" customWidth="1"/>
    <col min="4842" max="4842" width="23.28515625" style="372" customWidth="1"/>
    <col min="4843" max="4843" width="0" style="372" hidden="1" customWidth="1"/>
    <col min="4844" max="4844" width="26.140625" style="372" customWidth="1"/>
    <col min="4845" max="4875" width="0" style="372" hidden="1" customWidth="1"/>
    <col min="4876" max="4876" width="16.42578125" style="372" customWidth="1"/>
    <col min="4877" max="4877" width="22.5703125" style="372" customWidth="1"/>
    <col min="4878" max="5067" width="9.140625" style="372"/>
    <col min="5068" max="5068" width="7" style="372" customWidth="1"/>
    <col min="5069" max="5069" width="22.5703125" style="372" customWidth="1"/>
    <col min="5070" max="5070" width="25.5703125" style="372" customWidth="1"/>
    <col min="5071" max="5075" width="0" style="372" hidden="1" customWidth="1"/>
    <col min="5076" max="5076" width="23.42578125" style="372" customWidth="1"/>
    <col min="5077" max="5079" width="0" style="372" hidden="1" customWidth="1"/>
    <col min="5080" max="5080" width="20" style="372" customWidth="1"/>
    <col min="5081" max="5083" width="0" style="372" hidden="1" customWidth="1"/>
    <col min="5084" max="5084" width="19.7109375" style="372" customWidth="1"/>
    <col min="5085" max="5087" width="0" style="372" hidden="1" customWidth="1"/>
    <col min="5088" max="5088" width="20.5703125" style="372" customWidth="1"/>
    <col min="5089" max="5089" width="0" style="372" hidden="1" customWidth="1"/>
    <col min="5090" max="5090" width="19.28515625" style="372" customWidth="1"/>
    <col min="5091" max="5093" width="0" style="372" hidden="1" customWidth="1"/>
    <col min="5094" max="5094" width="19.42578125" style="372" customWidth="1"/>
    <col min="5095" max="5097" width="0" style="372" hidden="1" customWidth="1"/>
    <col min="5098" max="5098" width="23.28515625" style="372" customWidth="1"/>
    <col min="5099" max="5099" width="0" style="372" hidden="1" customWidth="1"/>
    <col min="5100" max="5100" width="26.140625" style="372" customWidth="1"/>
    <col min="5101" max="5131" width="0" style="372" hidden="1" customWidth="1"/>
    <col min="5132" max="5132" width="16.42578125" style="372" customWidth="1"/>
    <col min="5133" max="5133" width="22.5703125" style="372" customWidth="1"/>
    <col min="5134" max="5323" width="9.140625" style="372"/>
    <col min="5324" max="5324" width="7" style="372" customWidth="1"/>
    <col min="5325" max="5325" width="22.5703125" style="372" customWidth="1"/>
    <col min="5326" max="5326" width="25.5703125" style="372" customWidth="1"/>
    <col min="5327" max="5331" width="0" style="372" hidden="1" customWidth="1"/>
    <col min="5332" max="5332" width="23.42578125" style="372" customWidth="1"/>
    <col min="5333" max="5335" width="0" style="372" hidden="1" customWidth="1"/>
    <col min="5336" max="5336" width="20" style="372" customWidth="1"/>
    <col min="5337" max="5339" width="0" style="372" hidden="1" customWidth="1"/>
    <col min="5340" max="5340" width="19.7109375" style="372" customWidth="1"/>
    <col min="5341" max="5343" width="0" style="372" hidden="1" customWidth="1"/>
    <col min="5344" max="5344" width="20.5703125" style="372" customWidth="1"/>
    <col min="5345" max="5345" width="0" style="372" hidden="1" customWidth="1"/>
    <col min="5346" max="5346" width="19.28515625" style="372" customWidth="1"/>
    <col min="5347" max="5349" width="0" style="372" hidden="1" customWidth="1"/>
    <col min="5350" max="5350" width="19.42578125" style="372" customWidth="1"/>
    <col min="5351" max="5353" width="0" style="372" hidden="1" customWidth="1"/>
    <col min="5354" max="5354" width="23.28515625" style="372" customWidth="1"/>
    <col min="5355" max="5355" width="0" style="372" hidden="1" customWidth="1"/>
    <col min="5356" max="5356" width="26.140625" style="372" customWidth="1"/>
    <col min="5357" max="5387" width="0" style="372" hidden="1" customWidth="1"/>
    <col min="5388" max="5388" width="16.42578125" style="372" customWidth="1"/>
    <col min="5389" max="5389" width="22.5703125" style="372" customWidth="1"/>
    <col min="5390" max="5579" width="9.140625" style="372"/>
    <col min="5580" max="5580" width="7" style="372" customWidth="1"/>
    <col min="5581" max="5581" width="22.5703125" style="372" customWidth="1"/>
    <col min="5582" max="5582" width="25.5703125" style="372" customWidth="1"/>
    <col min="5583" max="5587" width="0" style="372" hidden="1" customWidth="1"/>
    <col min="5588" max="5588" width="23.42578125" style="372" customWidth="1"/>
    <col min="5589" max="5591" width="0" style="372" hidden="1" customWidth="1"/>
    <col min="5592" max="5592" width="20" style="372" customWidth="1"/>
    <col min="5593" max="5595" width="0" style="372" hidden="1" customWidth="1"/>
    <col min="5596" max="5596" width="19.7109375" style="372" customWidth="1"/>
    <col min="5597" max="5599" width="0" style="372" hidden="1" customWidth="1"/>
    <col min="5600" max="5600" width="20.5703125" style="372" customWidth="1"/>
    <col min="5601" max="5601" width="0" style="372" hidden="1" customWidth="1"/>
    <col min="5602" max="5602" width="19.28515625" style="372" customWidth="1"/>
    <col min="5603" max="5605" width="0" style="372" hidden="1" customWidth="1"/>
    <col min="5606" max="5606" width="19.42578125" style="372" customWidth="1"/>
    <col min="5607" max="5609" width="0" style="372" hidden="1" customWidth="1"/>
    <col min="5610" max="5610" width="23.28515625" style="372" customWidth="1"/>
    <col min="5611" max="5611" width="0" style="372" hidden="1" customWidth="1"/>
    <col min="5612" max="5612" width="26.140625" style="372" customWidth="1"/>
    <col min="5613" max="5643" width="0" style="372" hidden="1" customWidth="1"/>
    <col min="5644" max="5644" width="16.42578125" style="372" customWidth="1"/>
    <col min="5645" max="5645" width="22.5703125" style="372" customWidth="1"/>
    <col min="5646" max="5835" width="9.140625" style="372"/>
    <col min="5836" max="5836" width="7" style="372" customWidth="1"/>
    <col min="5837" max="5837" width="22.5703125" style="372" customWidth="1"/>
    <col min="5838" max="5838" width="25.5703125" style="372" customWidth="1"/>
    <col min="5839" max="5843" width="0" style="372" hidden="1" customWidth="1"/>
    <col min="5844" max="5844" width="23.42578125" style="372" customWidth="1"/>
    <col min="5845" max="5847" width="0" style="372" hidden="1" customWidth="1"/>
    <col min="5848" max="5848" width="20" style="372" customWidth="1"/>
    <col min="5849" max="5851" width="0" style="372" hidden="1" customWidth="1"/>
    <col min="5852" max="5852" width="19.7109375" style="372" customWidth="1"/>
    <col min="5853" max="5855" width="0" style="372" hidden="1" customWidth="1"/>
    <col min="5856" max="5856" width="20.5703125" style="372" customWidth="1"/>
    <col min="5857" max="5857" width="0" style="372" hidden="1" customWidth="1"/>
    <col min="5858" max="5858" width="19.28515625" style="372" customWidth="1"/>
    <col min="5859" max="5861" width="0" style="372" hidden="1" customWidth="1"/>
    <col min="5862" max="5862" width="19.42578125" style="372" customWidth="1"/>
    <col min="5863" max="5865" width="0" style="372" hidden="1" customWidth="1"/>
    <col min="5866" max="5866" width="23.28515625" style="372" customWidth="1"/>
    <col min="5867" max="5867" width="0" style="372" hidden="1" customWidth="1"/>
    <col min="5868" max="5868" width="26.140625" style="372" customWidth="1"/>
    <col min="5869" max="5899" width="0" style="372" hidden="1" customWidth="1"/>
    <col min="5900" max="5900" width="16.42578125" style="372" customWidth="1"/>
    <col min="5901" max="5901" width="22.5703125" style="372" customWidth="1"/>
    <col min="5902" max="6091" width="9.140625" style="372"/>
    <col min="6092" max="6092" width="7" style="372" customWidth="1"/>
    <col min="6093" max="6093" width="22.5703125" style="372" customWidth="1"/>
    <col min="6094" max="6094" width="25.5703125" style="372" customWidth="1"/>
    <col min="6095" max="6099" width="0" style="372" hidden="1" customWidth="1"/>
    <col min="6100" max="6100" width="23.42578125" style="372" customWidth="1"/>
    <col min="6101" max="6103" width="0" style="372" hidden="1" customWidth="1"/>
    <col min="6104" max="6104" width="20" style="372" customWidth="1"/>
    <col min="6105" max="6107" width="0" style="372" hidden="1" customWidth="1"/>
    <col min="6108" max="6108" width="19.7109375" style="372" customWidth="1"/>
    <col min="6109" max="6111" width="0" style="372" hidden="1" customWidth="1"/>
    <col min="6112" max="6112" width="20.5703125" style="372" customWidth="1"/>
    <col min="6113" max="6113" width="0" style="372" hidden="1" customWidth="1"/>
    <col min="6114" max="6114" width="19.28515625" style="372" customWidth="1"/>
    <col min="6115" max="6117" width="0" style="372" hidden="1" customWidth="1"/>
    <col min="6118" max="6118" width="19.42578125" style="372" customWidth="1"/>
    <col min="6119" max="6121" width="0" style="372" hidden="1" customWidth="1"/>
    <col min="6122" max="6122" width="23.28515625" style="372" customWidth="1"/>
    <col min="6123" max="6123" width="0" style="372" hidden="1" customWidth="1"/>
    <col min="6124" max="6124" width="26.140625" style="372" customWidth="1"/>
    <col min="6125" max="6155" width="0" style="372" hidden="1" customWidth="1"/>
    <col min="6156" max="6156" width="16.42578125" style="372" customWidth="1"/>
    <col min="6157" max="6157" width="22.5703125" style="372" customWidth="1"/>
    <col min="6158" max="6347" width="9.140625" style="372"/>
    <col min="6348" max="6348" width="7" style="372" customWidth="1"/>
    <col min="6349" max="6349" width="22.5703125" style="372" customWidth="1"/>
    <col min="6350" max="6350" width="25.5703125" style="372" customWidth="1"/>
    <col min="6351" max="6355" width="0" style="372" hidden="1" customWidth="1"/>
    <col min="6356" max="6356" width="23.42578125" style="372" customWidth="1"/>
    <col min="6357" max="6359" width="0" style="372" hidden="1" customWidth="1"/>
    <col min="6360" max="6360" width="20" style="372" customWidth="1"/>
    <col min="6361" max="6363" width="0" style="372" hidden="1" customWidth="1"/>
    <col min="6364" max="6364" width="19.7109375" style="372" customWidth="1"/>
    <col min="6365" max="6367" width="0" style="372" hidden="1" customWidth="1"/>
    <col min="6368" max="6368" width="20.5703125" style="372" customWidth="1"/>
    <col min="6369" max="6369" width="0" style="372" hidden="1" customWidth="1"/>
    <col min="6370" max="6370" width="19.28515625" style="372" customWidth="1"/>
    <col min="6371" max="6373" width="0" style="372" hidden="1" customWidth="1"/>
    <col min="6374" max="6374" width="19.42578125" style="372" customWidth="1"/>
    <col min="6375" max="6377" width="0" style="372" hidden="1" customWidth="1"/>
    <col min="6378" max="6378" width="23.28515625" style="372" customWidth="1"/>
    <col min="6379" max="6379" width="0" style="372" hidden="1" customWidth="1"/>
    <col min="6380" max="6380" width="26.140625" style="372" customWidth="1"/>
    <col min="6381" max="6411" width="0" style="372" hidden="1" customWidth="1"/>
    <col min="6412" max="6412" width="16.42578125" style="372" customWidth="1"/>
    <col min="6413" max="6413" width="22.5703125" style="372" customWidth="1"/>
    <col min="6414" max="6603" width="9.140625" style="372"/>
    <col min="6604" max="6604" width="7" style="372" customWidth="1"/>
    <col min="6605" max="6605" width="22.5703125" style="372" customWidth="1"/>
    <col min="6606" max="6606" width="25.5703125" style="372" customWidth="1"/>
    <col min="6607" max="6611" width="0" style="372" hidden="1" customWidth="1"/>
    <col min="6612" max="6612" width="23.42578125" style="372" customWidth="1"/>
    <col min="6613" max="6615" width="0" style="372" hidden="1" customWidth="1"/>
    <col min="6616" max="6616" width="20" style="372" customWidth="1"/>
    <col min="6617" max="6619" width="0" style="372" hidden="1" customWidth="1"/>
    <col min="6620" max="6620" width="19.7109375" style="372" customWidth="1"/>
    <col min="6621" max="6623" width="0" style="372" hidden="1" customWidth="1"/>
    <col min="6624" max="6624" width="20.5703125" style="372" customWidth="1"/>
    <col min="6625" max="6625" width="0" style="372" hidden="1" customWidth="1"/>
    <col min="6626" max="6626" width="19.28515625" style="372" customWidth="1"/>
    <col min="6627" max="6629" width="0" style="372" hidden="1" customWidth="1"/>
    <col min="6630" max="6630" width="19.42578125" style="372" customWidth="1"/>
    <col min="6631" max="6633" width="0" style="372" hidden="1" customWidth="1"/>
    <col min="6634" max="6634" width="23.28515625" style="372" customWidth="1"/>
    <col min="6635" max="6635" width="0" style="372" hidden="1" customWidth="1"/>
    <col min="6636" max="6636" width="26.140625" style="372" customWidth="1"/>
    <col min="6637" max="6667" width="0" style="372" hidden="1" customWidth="1"/>
    <col min="6668" max="6668" width="16.42578125" style="372" customWidth="1"/>
    <col min="6669" max="6669" width="22.5703125" style="372" customWidth="1"/>
    <col min="6670" max="6859" width="9.140625" style="372"/>
    <col min="6860" max="6860" width="7" style="372" customWidth="1"/>
    <col min="6861" max="6861" width="22.5703125" style="372" customWidth="1"/>
    <col min="6862" max="6862" width="25.5703125" style="372" customWidth="1"/>
    <col min="6863" max="6867" width="0" style="372" hidden="1" customWidth="1"/>
    <col min="6868" max="6868" width="23.42578125" style="372" customWidth="1"/>
    <col min="6869" max="6871" width="0" style="372" hidden="1" customWidth="1"/>
    <col min="6872" max="6872" width="20" style="372" customWidth="1"/>
    <col min="6873" max="6875" width="0" style="372" hidden="1" customWidth="1"/>
    <col min="6876" max="6876" width="19.7109375" style="372" customWidth="1"/>
    <col min="6877" max="6879" width="0" style="372" hidden="1" customWidth="1"/>
    <col min="6880" max="6880" width="20.5703125" style="372" customWidth="1"/>
    <col min="6881" max="6881" width="0" style="372" hidden="1" customWidth="1"/>
    <col min="6882" max="6882" width="19.28515625" style="372" customWidth="1"/>
    <col min="6883" max="6885" width="0" style="372" hidden="1" customWidth="1"/>
    <col min="6886" max="6886" width="19.42578125" style="372" customWidth="1"/>
    <col min="6887" max="6889" width="0" style="372" hidden="1" customWidth="1"/>
    <col min="6890" max="6890" width="23.28515625" style="372" customWidth="1"/>
    <col min="6891" max="6891" width="0" style="372" hidden="1" customWidth="1"/>
    <col min="6892" max="6892" width="26.140625" style="372" customWidth="1"/>
    <col min="6893" max="6923" width="0" style="372" hidden="1" customWidth="1"/>
    <col min="6924" max="6924" width="16.42578125" style="372" customWidth="1"/>
    <col min="6925" max="6925" width="22.5703125" style="372" customWidth="1"/>
    <col min="6926" max="7115" width="9.140625" style="372"/>
    <col min="7116" max="7116" width="7" style="372" customWidth="1"/>
    <col min="7117" max="7117" width="22.5703125" style="372" customWidth="1"/>
    <col min="7118" max="7118" width="25.5703125" style="372" customWidth="1"/>
    <col min="7119" max="7123" width="0" style="372" hidden="1" customWidth="1"/>
    <col min="7124" max="7124" width="23.42578125" style="372" customWidth="1"/>
    <col min="7125" max="7127" width="0" style="372" hidden="1" customWidth="1"/>
    <col min="7128" max="7128" width="20" style="372" customWidth="1"/>
    <col min="7129" max="7131" width="0" style="372" hidden="1" customWidth="1"/>
    <col min="7132" max="7132" width="19.7109375" style="372" customWidth="1"/>
    <col min="7133" max="7135" width="0" style="372" hidden="1" customWidth="1"/>
    <col min="7136" max="7136" width="20.5703125" style="372" customWidth="1"/>
    <col min="7137" max="7137" width="0" style="372" hidden="1" customWidth="1"/>
    <col min="7138" max="7138" width="19.28515625" style="372" customWidth="1"/>
    <col min="7139" max="7141" width="0" style="372" hidden="1" customWidth="1"/>
    <col min="7142" max="7142" width="19.42578125" style="372" customWidth="1"/>
    <col min="7143" max="7145" width="0" style="372" hidden="1" customWidth="1"/>
    <col min="7146" max="7146" width="23.28515625" style="372" customWidth="1"/>
    <col min="7147" max="7147" width="0" style="372" hidden="1" customWidth="1"/>
    <col min="7148" max="7148" width="26.140625" style="372" customWidth="1"/>
    <col min="7149" max="7179" width="0" style="372" hidden="1" customWidth="1"/>
    <col min="7180" max="7180" width="16.42578125" style="372" customWidth="1"/>
    <col min="7181" max="7181" width="22.5703125" style="372" customWidth="1"/>
    <col min="7182" max="7371" width="9.140625" style="372"/>
    <col min="7372" max="7372" width="7" style="372" customWidth="1"/>
    <col min="7373" max="7373" width="22.5703125" style="372" customWidth="1"/>
    <col min="7374" max="7374" width="25.5703125" style="372" customWidth="1"/>
    <col min="7375" max="7379" width="0" style="372" hidden="1" customWidth="1"/>
    <col min="7380" max="7380" width="23.42578125" style="372" customWidth="1"/>
    <col min="7381" max="7383" width="0" style="372" hidden="1" customWidth="1"/>
    <col min="7384" max="7384" width="20" style="372" customWidth="1"/>
    <col min="7385" max="7387" width="0" style="372" hidden="1" customWidth="1"/>
    <col min="7388" max="7388" width="19.7109375" style="372" customWidth="1"/>
    <col min="7389" max="7391" width="0" style="372" hidden="1" customWidth="1"/>
    <col min="7392" max="7392" width="20.5703125" style="372" customWidth="1"/>
    <col min="7393" max="7393" width="0" style="372" hidden="1" customWidth="1"/>
    <col min="7394" max="7394" width="19.28515625" style="372" customWidth="1"/>
    <col min="7395" max="7397" width="0" style="372" hidden="1" customWidth="1"/>
    <col min="7398" max="7398" width="19.42578125" style="372" customWidth="1"/>
    <col min="7399" max="7401" width="0" style="372" hidden="1" customWidth="1"/>
    <col min="7402" max="7402" width="23.28515625" style="372" customWidth="1"/>
    <col min="7403" max="7403" width="0" style="372" hidden="1" customWidth="1"/>
    <col min="7404" max="7404" width="26.140625" style="372" customWidth="1"/>
    <col min="7405" max="7435" width="0" style="372" hidden="1" customWidth="1"/>
    <col min="7436" max="7436" width="16.42578125" style="372" customWidth="1"/>
    <col min="7437" max="7437" width="22.5703125" style="372" customWidth="1"/>
    <col min="7438" max="7627" width="9.140625" style="372"/>
    <col min="7628" max="7628" width="7" style="372" customWidth="1"/>
    <col min="7629" max="7629" width="22.5703125" style="372" customWidth="1"/>
    <col min="7630" max="7630" width="25.5703125" style="372" customWidth="1"/>
    <col min="7631" max="7635" width="0" style="372" hidden="1" customWidth="1"/>
    <col min="7636" max="7636" width="23.42578125" style="372" customWidth="1"/>
    <col min="7637" max="7639" width="0" style="372" hidden="1" customWidth="1"/>
    <col min="7640" max="7640" width="20" style="372" customWidth="1"/>
    <col min="7641" max="7643" width="0" style="372" hidden="1" customWidth="1"/>
    <col min="7644" max="7644" width="19.7109375" style="372" customWidth="1"/>
    <col min="7645" max="7647" width="0" style="372" hidden="1" customWidth="1"/>
    <col min="7648" max="7648" width="20.5703125" style="372" customWidth="1"/>
    <col min="7649" max="7649" width="0" style="372" hidden="1" customWidth="1"/>
    <col min="7650" max="7650" width="19.28515625" style="372" customWidth="1"/>
    <col min="7651" max="7653" width="0" style="372" hidden="1" customWidth="1"/>
    <col min="7654" max="7654" width="19.42578125" style="372" customWidth="1"/>
    <col min="7655" max="7657" width="0" style="372" hidden="1" customWidth="1"/>
    <col min="7658" max="7658" width="23.28515625" style="372" customWidth="1"/>
    <col min="7659" max="7659" width="0" style="372" hidden="1" customWidth="1"/>
    <col min="7660" max="7660" width="26.140625" style="372" customWidth="1"/>
    <col min="7661" max="7691" width="0" style="372" hidden="1" customWidth="1"/>
    <col min="7692" max="7692" width="16.42578125" style="372" customWidth="1"/>
    <col min="7693" max="7693" width="22.5703125" style="372" customWidth="1"/>
    <col min="7694" max="7883" width="9.140625" style="372"/>
    <col min="7884" max="7884" width="7" style="372" customWidth="1"/>
    <col min="7885" max="7885" width="22.5703125" style="372" customWidth="1"/>
    <col min="7886" max="7886" width="25.5703125" style="372" customWidth="1"/>
    <col min="7887" max="7891" width="0" style="372" hidden="1" customWidth="1"/>
    <col min="7892" max="7892" width="23.42578125" style="372" customWidth="1"/>
    <col min="7893" max="7895" width="0" style="372" hidden="1" customWidth="1"/>
    <col min="7896" max="7896" width="20" style="372" customWidth="1"/>
    <col min="7897" max="7899" width="0" style="372" hidden="1" customWidth="1"/>
    <col min="7900" max="7900" width="19.7109375" style="372" customWidth="1"/>
    <col min="7901" max="7903" width="0" style="372" hidden="1" customWidth="1"/>
    <col min="7904" max="7904" width="20.5703125" style="372" customWidth="1"/>
    <col min="7905" max="7905" width="0" style="372" hidden="1" customWidth="1"/>
    <col min="7906" max="7906" width="19.28515625" style="372" customWidth="1"/>
    <col min="7907" max="7909" width="0" style="372" hidden="1" customWidth="1"/>
    <col min="7910" max="7910" width="19.42578125" style="372" customWidth="1"/>
    <col min="7911" max="7913" width="0" style="372" hidden="1" customWidth="1"/>
    <col min="7914" max="7914" width="23.28515625" style="372" customWidth="1"/>
    <col min="7915" max="7915" width="0" style="372" hidden="1" customWidth="1"/>
    <col min="7916" max="7916" width="26.140625" style="372" customWidth="1"/>
    <col min="7917" max="7947" width="0" style="372" hidden="1" customWidth="1"/>
    <col min="7948" max="7948" width="16.42578125" style="372" customWidth="1"/>
    <col min="7949" max="7949" width="22.5703125" style="372" customWidth="1"/>
    <col min="7950" max="8139" width="9.140625" style="372"/>
    <col min="8140" max="8140" width="7" style="372" customWidth="1"/>
    <col min="8141" max="8141" width="22.5703125" style="372" customWidth="1"/>
    <col min="8142" max="8142" width="25.5703125" style="372" customWidth="1"/>
    <col min="8143" max="8147" width="0" style="372" hidden="1" customWidth="1"/>
    <col min="8148" max="8148" width="23.42578125" style="372" customWidth="1"/>
    <col min="8149" max="8151" width="0" style="372" hidden="1" customWidth="1"/>
    <col min="8152" max="8152" width="20" style="372" customWidth="1"/>
    <col min="8153" max="8155" width="0" style="372" hidden="1" customWidth="1"/>
    <col min="8156" max="8156" width="19.7109375" style="372" customWidth="1"/>
    <col min="8157" max="8159" width="0" style="372" hidden="1" customWidth="1"/>
    <col min="8160" max="8160" width="20.5703125" style="372" customWidth="1"/>
    <col min="8161" max="8161" width="0" style="372" hidden="1" customWidth="1"/>
    <col min="8162" max="8162" width="19.28515625" style="372" customWidth="1"/>
    <col min="8163" max="8165" width="0" style="372" hidden="1" customWidth="1"/>
    <col min="8166" max="8166" width="19.42578125" style="372" customWidth="1"/>
    <col min="8167" max="8169" width="0" style="372" hidden="1" customWidth="1"/>
    <col min="8170" max="8170" width="23.28515625" style="372" customWidth="1"/>
    <col min="8171" max="8171" width="0" style="372" hidden="1" customWidth="1"/>
    <col min="8172" max="8172" width="26.140625" style="372" customWidth="1"/>
    <col min="8173" max="8203" width="0" style="372" hidden="1" customWidth="1"/>
    <col min="8204" max="8204" width="16.42578125" style="372" customWidth="1"/>
    <col min="8205" max="8205" width="22.5703125" style="372" customWidth="1"/>
    <col min="8206" max="8395" width="9.140625" style="372"/>
    <col min="8396" max="8396" width="7" style="372" customWidth="1"/>
    <col min="8397" max="8397" width="22.5703125" style="372" customWidth="1"/>
    <col min="8398" max="8398" width="25.5703125" style="372" customWidth="1"/>
    <col min="8399" max="8403" width="0" style="372" hidden="1" customWidth="1"/>
    <col min="8404" max="8404" width="23.42578125" style="372" customWidth="1"/>
    <col min="8405" max="8407" width="0" style="372" hidden="1" customWidth="1"/>
    <col min="8408" max="8408" width="20" style="372" customWidth="1"/>
    <col min="8409" max="8411" width="0" style="372" hidden="1" customWidth="1"/>
    <col min="8412" max="8412" width="19.7109375" style="372" customWidth="1"/>
    <col min="8413" max="8415" width="0" style="372" hidden="1" customWidth="1"/>
    <col min="8416" max="8416" width="20.5703125" style="372" customWidth="1"/>
    <col min="8417" max="8417" width="0" style="372" hidden="1" customWidth="1"/>
    <col min="8418" max="8418" width="19.28515625" style="372" customWidth="1"/>
    <col min="8419" max="8421" width="0" style="372" hidden="1" customWidth="1"/>
    <col min="8422" max="8422" width="19.42578125" style="372" customWidth="1"/>
    <col min="8423" max="8425" width="0" style="372" hidden="1" customWidth="1"/>
    <col min="8426" max="8426" width="23.28515625" style="372" customWidth="1"/>
    <col min="8427" max="8427" width="0" style="372" hidden="1" customWidth="1"/>
    <col min="8428" max="8428" width="26.140625" style="372" customWidth="1"/>
    <col min="8429" max="8459" width="0" style="372" hidden="1" customWidth="1"/>
    <col min="8460" max="8460" width="16.42578125" style="372" customWidth="1"/>
    <col min="8461" max="8461" width="22.5703125" style="372" customWidth="1"/>
    <col min="8462" max="8651" width="9.140625" style="372"/>
    <col min="8652" max="8652" width="7" style="372" customWidth="1"/>
    <col min="8653" max="8653" width="22.5703125" style="372" customWidth="1"/>
    <col min="8654" max="8654" width="25.5703125" style="372" customWidth="1"/>
    <col min="8655" max="8659" width="0" style="372" hidden="1" customWidth="1"/>
    <col min="8660" max="8660" width="23.42578125" style="372" customWidth="1"/>
    <col min="8661" max="8663" width="0" style="372" hidden="1" customWidth="1"/>
    <col min="8664" max="8664" width="20" style="372" customWidth="1"/>
    <col min="8665" max="8667" width="0" style="372" hidden="1" customWidth="1"/>
    <col min="8668" max="8668" width="19.7109375" style="372" customWidth="1"/>
    <col min="8669" max="8671" width="0" style="372" hidden="1" customWidth="1"/>
    <col min="8672" max="8672" width="20.5703125" style="372" customWidth="1"/>
    <col min="8673" max="8673" width="0" style="372" hidden="1" customWidth="1"/>
    <col min="8674" max="8674" width="19.28515625" style="372" customWidth="1"/>
    <col min="8675" max="8677" width="0" style="372" hidden="1" customWidth="1"/>
    <col min="8678" max="8678" width="19.42578125" style="372" customWidth="1"/>
    <col min="8679" max="8681" width="0" style="372" hidden="1" customWidth="1"/>
    <col min="8682" max="8682" width="23.28515625" style="372" customWidth="1"/>
    <col min="8683" max="8683" width="0" style="372" hidden="1" customWidth="1"/>
    <col min="8684" max="8684" width="26.140625" style="372" customWidth="1"/>
    <col min="8685" max="8715" width="0" style="372" hidden="1" customWidth="1"/>
    <col min="8716" max="8716" width="16.42578125" style="372" customWidth="1"/>
    <col min="8717" max="8717" width="22.5703125" style="372" customWidth="1"/>
    <col min="8718" max="8907" width="9.140625" style="372"/>
    <col min="8908" max="8908" width="7" style="372" customWidth="1"/>
    <col min="8909" max="8909" width="22.5703125" style="372" customWidth="1"/>
    <col min="8910" max="8910" width="25.5703125" style="372" customWidth="1"/>
    <col min="8911" max="8915" width="0" style="372" hidden="1" customWidth="1"/>
    <col min="8916" max="8916" width="23.42578125" style="372" customWidth="1"/>
    <col min="8917" max="8919" width="0" style="372" hidden="1" customWidth="1"/>
    <col min="8920" max="8920" width="20" style="372" customWidth="1"/>
    <col min="8921" max="8923" width="0" style="372" hidden="1" customWidth="1"/>
    <col min="8924" max="8924" width="19.7109375" style="372" customWidth="1"/>
    <col min="8925" max="8927" width="0" style="372" hidden="1" customWidth="1"/>
    <col min="8928" max="8928" width="20.5703125" style="372" customWidth="1"/>
    <col min="8929" max="8929" width="0" style="372" hidden="1" customWidth="1"/>
    <col min="8930" max="8930" width="19.28515625" style="372" customWidth="1"/>
    <col min="8931" max="8933" width="0" style="372" hidden="1" customWidth="1"/>
    <col min="8934" max="8934" width="19.42578125" style="372" customWidth="1"/>
    <col min="8935" max="8937" width="0" style="372" hidden="1" customWidth="1"/>
    <col min="8938" max="8938" width="23.28515625" style="372" customWidth="1"/>
    <col min="8939" max="8939" width="0" style="372" hidden="1" customWidth="1"/>
    <col min="8940" max="8940" width="26.140625" style="372" customWidth="1"/>
    <col min="8941" max="8971" width="0" style="372" hidden="1" customWidth="1"/>
    <col min="8972" max="8972" width="16.42578125" style="372" customWidth="1"/>
    <col min="8973" max="8973" width="22.5703125" style="372" customWidth="1"/>
    <col min="8974" max="9163" width="9.140625" style="372"/>
    <col min="9164" max="9164" width="7" style="372" customWidth="1"/>
    <col min="9165" max="9165" width="22.5703125" style="372" customWidth="1"/>
    <col min="9166" max="9166" width="25.5703125" style="372" customWidth="1"/>
    <col min="9167" max="9171" width="0" style="372" hidden="1" customWidth="1"/>
    <col min="9172" max="9172" width="23.42578125" style="372" customWidth="1"/>
    <col min="9173" max="9175" width="0" style="372" hidden="1" customWidth="1"/>
    <col min="9176" max="9176" width="20" style="372" customWidth="1"/>
    <col min="9177" max="9179" width="0" style="372" hidden="1" customWidth="1"/>
    <col min="9180" max="9180" width="19.7109375" style="372" customWidth="1"/>
    <col min="9181" max="9183" width="0" style="372" hidden="1" customWidth="1"/>
    <col min="9184" max="9184" width="20.5703125" style="372" customWidth="1"/>
    <col min="9185" max="9185" width="0" style="372" hidden="1" customWidth="1"/>
    <col min="9186" max="9186" width="19.28515625" style="372" customWidth="1"/>
    <col min="9187" max="9189" width="0" style="372" hidden="1" customWidth="1"/>
    <col min="9190" max="9190" width="19.42578125" style="372" customWidth="1"/>
    <col min="9191" max="9193" width="0" style="372" hidden="1" customWidth="1"/>
    <col min="9194" max="9194" width="23.28515625" style="372" customWidth="1"/>
    <col min="9195" max="9195" width="0" style="372" hidden="1" customWidth="1"/>
    <col min="9196" max="9196" width="26.140625" style="372" customWidth="1"/>
    <col min="9197" max="9227" width="0" style="372" hidden="1" customWidth="1"/>
    <col min="9228" max="9228" width="16.42578125" style="372" customWidth="1"/>
    <col min="9229" max="9229" width="22.5703125" style="372" customWidth="1"/>
    <col min="9230" max="9419" width="9.140625" style="372"/>
    <col min="9420" max="9420" width="7" style="372" customWidth="1"/>
    <col min="9421" max="9421" width="22.5703125" style="372" customWidth="1"/>
    <col min="9422" max="9422" width="25.5703125" style="372" customWidth="1"/>
    <col min="9423" max="9427" width="0" style="372" hidden="1" customWidth="1"/>
    <col min="9428" max="9428" width="23.42578125" style="372" customWidth="1"/>
    <col min="9429" max="9431" width="0" style="372" hidden="1" customWidth="1"/>
    <col min="9432" max="9432" width="20" style="372" customWidth="1"/>
    <col min="9433" max="9435" width="0" style="372" hidden="1" customWidth="1"/>
    <col min="9436" max="9436" width="19.7109375" style="372" customWidth="1"/>
    <col min="9437" max="9439" width="0" style="372" hidden="1" customWidth="1"/>
    <col min="9440" max="9440" width="20.5703125" style="372" customWidth="1"/>
    <col min="9441" max="9441" width="0" style="372" hidden="1" customWidth="1"/>
    <col min="9442" max="9442" width="19.28515625" style="372" customWidth="1"/>
    <col min="9443" max="9445" width="0" style="372" hidden="1" customWidth="1"/>
    <col min="9446" max="9446" width="19.42578125" style="372" customWidth="1"/>
    <col min="9447" max="9449" width="0" style="372" hidden="1" customWidth="1"/>
    <col min="9450" max="9450" width="23.28515625" style="372" customWidth="1"/>
    <col min="9451" max="9451" width="0" style="372" hidden="1" customWidth="1"/>
    <col min="9452" max="9452" width="26.140625" style="372" customWidth="1"/>
    <col min="9453" max="9483" width="0" style="372" hidden="1" customWidth="1"/>
    <col min="9484" max="9484" width="16.42578125" style="372" customWidth="1"/>
    <col min="9485" max="9485" width="22.5703125" style="372" customWidth="1"/>
    <col min="9486" max="9675" width="9.140625" style="372"/>
    <col min="9676" max="9676" width="7" style="372" customWidth="1"/>
    <col min="9677" max="9677" width="22.5703125" style="372" customWidth="1"/>
    <col min="9678" max="9678" width="25.5703125" style="372" customWidth="1"/>
    <col min="9679" max="9683" width="0" style="372" hidden="1" customWidth="1"/>
    <col min="9684" max="9684" width="23.42578125" style="372" customWidth="1"/>
    <col min="9685" max="9687" width="0" style="372" hidden="1" customWidth="1"/>
    <col min="9688" max="9688" width="20" style="372" customWidth="1"/>
    <col min="9689" max="9691" width="0" style="372" hidden="1" customWidth="1"/>
    <col min="9692" max="9692" width="19.7109375" style="372" customWidth="1"/>
    <col min="9693" max="9695" width="0" style="372" hidden="1" customWidth="1"/>
    <col min="9696" max="9696" width="20.5703125" style="372" customWidth="1"/>
    <col min="9697" max="9697" width="0" style="372" hidden="1" customWidth="1"/>
    <col min="9698" max="9698" width="19.28515625" style="372" customWidth="1"/>
    <col min="9699" max="9701" width="0" style="372" hidden="1" customWidth="1"/>
    <col min="9702" max="9702" width="19.42578125" style="372" customWidth="1"/>
    <col min="9703" max="9705" width="0" style="372" hidden="1" customWidth="1"/>
    <col min="9706" max="9706" width="23.28515625" style="372" customWidth="1"/>
    <col min="9707" max="9707" width="0" style="372" hidden="1" customWidth="1"/>
    <col min="9708" max="9708" width="26.140625" style="372" customWidth="1"/>
    <col min="9709" max="9739" width="0" style="372" hidden="1" customWidth="1"/>
    <col min="9740" max="9740" width="16.42578125" style="372" customWidth="1"/>
    <col min="9741" max="9741" width="22.5703125" style="372" customWidth="1"/>
    <col min="9742" max="9931" width="9.140625" style="372"/>
    <col min="9932" max="9932" width="7" style="372" customWidth="1"/>
    <col min="9933" max="9933" width="22.5703125" style="372" customWidth="1"/>
    <col min="9934" max="9934" width="25.5703125" style="372" customWidth="1"/>
    <col min="9935" max="9939" width="0" style="372" hidden="1" customWidth="1"/>
    <col min="9940" max="9940" width="23.42578125" style="372" customWidth="1"/>
    <col min="9941" max="9943" width="0" style="372" hidden="1" customWidth="1"/>
    <col min="9944" max="9944" width="20" style="372" customWidth="1"/>
    <col min="9945" max="9947" width="0" style="372" hidden="1" customWidth="1"/>
    <col min="9948" max="9948" width="19.7109375" style="372" customWidth="1"/>
    <col min="9949" max="9951" width="0" style="372" hidden="1" customWidth="1"/>
    <col min="9952" max="9952" width="20.5703125" style="372" customWidth="1"/>
    <col min="9953" max="9953" width="0" style="372" hidden="1" customWidth="1"/>
    <col min="9954" max="9954" width="19.28515625" style="372" customWidth="1"/>
    <col min="9955" max="9957" width="0" style="372" hidden="1" customWidth="1"/>
    <col min="9958" max="9958" width="19.42578125" style="372" customWidth="1"/>
    <col min="9959" max="9961" width="0" style="372" hidden="1" customWidth="1"/>
    <col min="9962" max="9962" width="23.28515625" style="372" customWidth="1"/>
    <col min="9963" max="9963" width="0" style="372" hidden="1" customWidth="1"/>
    <col min="9964" max="9964" width="26.140625" style="372" customWidth="1"/>
    <col min="9965" max="9995" width="0" style="372" hidden="1" customWidth="1"/>
    <col min="9996" max="9996" width="16.42578125" style="372" customWidth="1"/>
    <col min="9997" max="9997" width="22.5703125" style="372" customWidth="1"/>
    <col min="9998" max="10187" width="9.140625" style="372"/>
    <col min="10188" max="10188" width="7" style="372" customWidth="1"/>
    <col min="10189" max="10189" width="22.5703125" style="372" customWidth="1"/>
    <col min="10190" max="10190" width="25.5703125" style="372" customWidth="1"/>
    <col min="10191" max="10195" width="0" style="372" hidden="1" customWidth="1"/>
    <col min="10196" max="10196" width="23.42578125" style="372" customWidth="1"/>
    <col min="10197" max="10199" width="0" style="372" hidden="1" customWidth="1"/>
    <col min="10200" max="10200" width="20" style="372" customWidth="1"/>
    <col min="10201" max="10203" width="0" style="372" hidden="1" customWidth="1"/>
    <col min="10204" max="10204" width="19.7109375" style="372" customWidth="1"/>
    <col min="10205" max="10207" width="0" style="372" hidden="1" customWidth="1"/>
    <col min="10208" max="10208" width="20.5703125" style="372" customWidth="1"/>
    <col min="10209" max="10209" width="0" style="372" hidden="1" customWidth="1"/>
    <col min="10210" max="10210" width="19.28515625" style="372" customWidth="1"/>
    <col min="10211" max="10213" width="0" style="372" hidden="1" customWidth="1"/>
    <col min="10214" max="10214" width="19.42578125" style="372" customWidth="1"/>
    <col min="10215" max="10217" width="0" style="372" hidden="1" customWidth="1"/>
    <col min="10218" max="10218" width="23.28515625" style="372" customWidth="1"/>
    <col min="10219" max="10219" width="0" style="372" hidden="1" customWidth="1"/>
    <col min="10220" max="10220" width="26.140625" style="372" customWidth="1"/>
    <col min="10221" max="10251" width="0" style="372" hidden="1" customWidth="1"/>
    <col min="10252" max="10252" width="16.42578125" style="372" customWidth="1"/>
    <col min="10253" max="10253" width="22.5703125" style="372" customWidth="1"/>
    <col min="10254" max="10443" width="9.140625" style="372"/>
    <col min="10444" max="10444" width="7" style="372" customWidth="1"/>
    <col min="10445" max="10445" width="22.5703125" style="372" customWidth="1"/>
    <col min="10446" max="10446" width="25.5703125" style="372" customWidth="1"/>
    <col min="10447" max="10451" width="0" style="372" hidden="1" customWidth="1"/>
    <col min="10452" max="10452" width="23.42578125" style="372" customWidth="1"/>
    <col min="10453" max="10455" width="0" style="372" hidden="1" customWidth="1"/>
    <col min="10456" max="10456" width="20" style="372" customWidth="1"/>
    <col min="10457" max="10459" width="0" style="372" hidden="1" customWidth="1"/>
    <col min="10460" max="10460" width="19.7109375" style="372" customWidth="1"/>
    <col min="10461" max="10463" width="0" style="372" hidden="1" customWidth="1"/>
    <col min="10464" max="10464" width="20.5703125" style="372" customWidth="1"/>
    <col min="10465" max="10465" width="0" style="372" hidden="1" customWidth="1"/>
    <col min="10466" max="10466" width="19.28515625" style="372" customWidth="1"/>
    <col min="10467" max="10469" width="0" style="372" hidden="1" customWidth="1"/>
    <col min="10470" max="10470" width="19.42578125" style="372" customWidth="1"/>
    <col min="10471" max="10473" width="0" style="372" hidden="1" customWidth="1"/>
    <col min="10474" max="10474" width="23.28515625" style="372" customWidth="1"/>
    <col min="10475" max="10475" width="0" style="372" hidden="1" customWidth="1"/>
    <col min="10476" max="10476" width="26.140625" style="372" customWidth="1"/>
    <col min="10477" max="10507" width="0" style="372" hidden="1" customWidth="1"/>
    <col min="10508" max="10508" width="16.42578125" style="372" customWidth="1"/>
    <col min="10509" max="10509" width="22.5703125" style="372" customWidth="1"/>
    <col min="10510" max="10699" width="9.140625" style="372"/>
    <col min="10700" max="10700" width="7" style="372" customWidth="1"/>
    <col min="10701" max="10701" width="22.5703125" style="372" customWidth="1"/>
    <col min="10702" max="10702" width="25.5703125" style="372" customWidth="1"/>
    <col min="10703" max="10707" width="0" style="372" hidden="1" customWidth="1"/>
    <col min="10708" max="10708" width="23.42578125" style="372" customWidth="1"/>
    <col min="10709" max="10711" width="0" style="372" hidden="1" customWidth="1"/>
    <col min="10712" max="10712" width="20" style="372" customWidth="1"/>
    <col min="10713" max="10715" width="0" style="372" hidden="1" customWidth="1"/>
    <col min="10716" max="10716" width="19.7109375" style="372" customWidth="1"/>
    <col min="10717" max="10719" width="0" style="372" hidden="1" customWidth="1"/>
    <col min="10720" max="10720" width="20.5703125" style="372" customWidth="1"/>
    <col min="10721" max="10721" width="0" style="372" hidden="1" customWidth="1"/>
    <col min="10722" max="10722" width="19.28515625" style="372" customWidth="1"/>
    <col min="10723" max="10725" width="0" style="372" hidden="1" customWidth="1"/>
    <col min="10726" max="10726" width="19.42578125" style="372" customWidth="1"/>
    <col min="10727" max="10729" width="0" style="372" hidden="1" customWidth="1"/>
    <col min="10730" max="10730" width="23.28515625" style="372" customWidth="1"/>
    <col min="10731" max="10731" width="0" style="372" hidden="1" customWidth="1"/>
    <col min="10732" max="10732" width="26.140625" style="372" customWidth="1"/>
    <col min="10733" max="10763" width="0" style="372" hidden="1" customWidth="1"/>
    <col min="10764" max="10764" width="16.42578125" style="372" customWidth="1"/>
    <col min="10765" max="10765" width="22.5703125" style="372" customWidth="1"/>
    <col min="10766" max="10955" width="9.140625" style="372"/>
    <col min="10956" max="10956" width="7" style="372" customWidth="1"/>
    <col min="10957" max="10957" width="22.5703125" style="372" customWidth="1"/>
    <col min="10958" max="10958" width="25.5703125" style="372" customWidth="1"/>
    <col min="10959" max="10963" width="0" style="372" hidden="1" customWidth="1"/>
    <col min="10964" max="10964" width="23.42578125" style="372" customWidth="1"/>
    <col min="10965" max="10967" width="0" style="372" hidden="1" customWidth="1"/>
    <col min="10968" max="10968" width="20" style="372" customWidth="1"/>
    <col min="10969" max="10971" width="0" style="372" hidden="1" customWidth="1"/>
    <col min="10972" max="10972" width="19.7109375" style="372" customWidth="1"/>
    <col min="10973" max="10975" width="0" style="372" hidden="1" customWidth="1"/>
    <col min="10976" max="10976" width="20.5703125" style="372" customWidth="1"/>
    <col min="10977" max="10977" width="0" style="372" hidden="1" customWidth="1"/>
    <col min="10978" max="10978" width="19.28515625" style="372" customWidth="1"/>
    <col min="10979" max="10981" width="0" style="372" hidden="1" customWidth="1"/>
    <col min="10982" max="10982" width="19.42578125" style="372" customWidth="1"/>
    <col min="10983" max="10985" width="0" style="372" hidden="1" customWidth="1"/>
    <col min="10986" max="10986" width="23.28515625" style="372" customWidth="1"/>
    <col min="10987" max="10987" width="0" style="372" hidden="1" customWidth="1"/>
    <col min="10988" max="10988" width="26.140625" style="372" customWidth="1"/>
    <col min="10989" max="11019" width="0" style="372" hidden="1" customWidth="1"/>
    <col min="11020" max="11020" width="16.42578125" style="372" customWidth="1"/>
    <col min="11021" max="11021" width="22.5703125" style="372" customWidth="1"/>
    <col min="11022" max="11211" width="9.140625" style="372"/>
    <col min="11212" max="11212" width="7" style="372" customWidth="1"/>
    <col min="11213" max="11213" width="22.5703125" style="372" customWidth="1"/>
    <col min="11214" max="11214" width="25.5703125" style="372" customWidth="1"/>
    <col min="11215" max="11219" width="0" style="372" hidden="1" customWidth="1"/>
    <col min="11220" max="11220" width="23.42578125" style="372" customWidth="1"/>
    <col min="11221" max="11223" width="0" style="372" hidden="1" customWidth="1"/>
    <col min="11224" max="11224" width="20" style="372" customWidth="1"/>
    <col min="11225" max="11227" width="0" style="372" hidden="1" customWidth="1"/>
    <col min="11228" max="11228" width="19.7109375" style="372" customWidth="1"/>
    <col min="11229" max="11231" width="0" style="372" hidden="1" customWidth="1"/>
    <col min="11232" max="11232" width="20.5703125" style="372" customWidth="1"/>
    <col min="11233" max="11233" width="0" style="372" hidden="1" customWidth="1"/>
    <col min="11234" max="11234" width="19.28515625" style="372" customWidth="1"/>
    <col min="11235" max="11237" width="0" style="372" hidden="1" customWidth="1"/>
    <col min="11238" max="11238" width="19.42578125" style="372" customWidth="1"/>
    <col min="11239" max="11241" width="0" style="372" hidden="1" customWidth="1"/>
    <col min="11242" max="11242" width="23.28515625" style="372" customWidth="1"/>
    <col min="11243" max="11243" width="0" style="372" hidden="1" customWidth="1"/>
    <col min="11244" max="11244" width="26.140625" style="372" customWidth="1"/>
    <col min="11245" max="11275" width="0" style="372" hidden="1" customWidth="1"/>
    <col min="11276" max="11276" width="16.42578125" style="372" customWidth="1"/>
    <col min="11277" max="11277" width="22.5703125" style="372" customWidth="1"/>
    <col min="11278" max="11467" width="9.140625" style="372"/>
    <col min="11468" max="11468" width="7" style="372" customWidth="1"/>
    <col min="11469" max="11469" width="22.5703125" style="372" customWidth="1"/>
    <col min="11470" max="11470" width="25.5703125" style="372" customWidth="1"/>
    <col min="11471" max="11475" width="0" style="372" hidden="1" customWidth="1"/>
    <col min="11476" max="11476" width="23.42578125" style="372" customWidth="1"/>
    <col min="11477" max="11479" width="0" style="372" hidden="1" customWidth="1"/>
    <col min="11480" max="11480" width="20" style="372" customWidth="1"/>
    <col min="11481" max="11483" width="0" style="372" hidden="1" customWidth="1"/>
    <col min="11484" max="11484" width="19.7109375" style="372" customWidth="1"/>
    <col min="11485" max="11487" width="0" style="372" hidden="1" customWidth="1"/>
    <col min="11488" max="11488" width="20.5703125" style="372" customWidth="1"/>
    <col min="11489" max="11489" width="0" style="372" hidden="1" customWidth="1"/>
    <col min="11490" max="11490" width="19.28515625" style="372" customWidth="1"/>
    <col min="11491" max="11493" width="0" style="372" hidden="1" customWidth="1"/>
    <col min="11494" max="11494" width="19.42578125" style="372" customWidth="1"/>
    <col min="11495" max="11497" width="0" style="372" hidden="1" customWidth="1"/>
    <col min="11498" max="11498" width="23.28515625" style="372" customWidth="1"/>
    <col min="11499" max="11499" width="0" style="372" hidden="1" customWidth="1"/>
    <col min="11500" max="11500" width="26.140625" style="372" customWidth="1"/>
    <col min="11501" max="11531" width="0" style="372" hidden="1" customWidth="1"/>
    <col min="11532" max="11532" width="16.42578125" style="372" customWidth="1"/>
    <col min="11533" max="11533" width="22.5703125" style="372" customWidth="1"/>
    <col min="11534" max="11723" width="9.140625" style="372"/>
    <col min="11724" max="11724" width="7" style="372" customWidth="1"/>
    <col min="11725" max="11725" width="22.5703125" style="372" customWidth="1"/>
    <col min="11726" max="11726" width="25.5703125" style="372" customWidth="1"/>
    <col min="11727" max="11731" width="0" style="372" hidden="1" customWidth="1"/>
    <col min="11732" max="11732" width="23.42578125" style="372" customWidth="1"/>
    <col min="11733" max="11735" width="0" style="372" hidden="1" customWidth="1"/>
    <col min="11736" max="11736" width="20" style="372" customWidth="1"/>
    <col min="11737" max="11739" width="0" style="372" hidden="1" customWidth="1"/>
    <col min="11740" max="11740" width="19.7109375" style="372" customWidth="1"/>
    <col min="11741" max="11743" width="0" style="372" hidden="1" customWidth="1"/>
    <col min="11744" max="11744" width="20.5703125" style="372" customWidth="1"/>
    <col min="11745" max="11745" width="0" style="372" hidden="1" customWidth="1"/>
    <col min="11746" max="11746" width="19.28515625" style="372" customWidth="1"/>
    <col min="11747" max="11749" width="0" style="372" hidden="1" customWidth="1"/>
    <col min="11750" max="11750" width="19.42578125" style="372" customWidth="1"/>
    <col min="11751" max="11753" width="0" style="372" hidden="1" customWidth="1"/>
    <col min="11754" max="11754" width="23.28515625" style="372" customWidth="1"/>
    <col min="11755" max="11755" width="0" style="372" hidden="1" customWidth="1"/>
    <col min="11756" max="11756" width="26.140625" style="372" customWidth="1"/>
    <col min="11757" max="11787" width="0" style="372" hidden="1" customWidth="1"/>
    <col min="11788" max="11788" width="16.42578125" style="372" customWidth="1"/>
    <col min="11789" max="11789" width="22.5703125" style="372" customWidth="1"/>
    <col min="11790" max="11979" width="9.140625" style="372"/>
    <col min="11980" max="11980" width="7" style="372" customWidth="1"/>
    <col min="11981" max="11981" width="22.5703125" style="372" customWidth="1"/>
    <col min="11982" max="11982" width="25.5703125" style="372" customWidth="1"/>
    <col min="11983" max="11987" width="0" style="372" hidden="1" customWidth="1"/>
    <col min="11988" max="11988" width="23.42578125" style="372" customWidth="1"/>
    <col min="11989" max="11991" width="0" style="372" hidden="1" customWidth="1"/>
    <col min="11992" max="11992" width="20" style="372" customWidth="1"/>
    <col min="11993" max="11995" width="0" style="372" hidden="1" customWidth="1"/>
    <col min="11996" max="11996" width="19.7109375" style="372" customWidth="1"/>
    <col min="11997" max="11999" width="0" style="372" hidden="1" customWidth="1"/>
    <col min="12000" max="12000" width="20.5703125" style="372" customWidth="1"/>
    <col min="12001" max="12001" width="0" style="372" hidden="1" customWidth="1"/>
    <col min="12002" max="12002" width="19.28515625" style="372" customWidth="1"/>
    <col min="12003" max="12005" width="0" style="372" hidden="1" customWidth="1"/>
    <col min="12006" max="12006" width="19.42578125" style="372" customWidth="1"/>
    <col min="12007" max="12009" width="0" style="372" hidden="1" customWidth="1"/>
    <col min="12010" max="12010" width="23.28515625" style="372" customWidth="1"/>
    <col min="12011" max="12011" width="0" style="372" hidden="1" customWidth="1"/>
    <col min="12012" max="12012" width="26.140625" style="372" customWidth="1"/>
    <col min="12013" max="12043" width="0" style="372" hidden="1" customWidth="1"/>
    <col min="12044" max="12044" width="16.42578125" style="372" customWidth="1"/>
    <col min="12045" max="12045" width="22.5703125" style="372" customWidth="1"/>
    <col min="12046" max="12235" width="9.140625" style="372"/>
    <col min="12236" max="12236" width="7" style="372" customWidth="1"/>
    <col min="12237" max="12237" width="22.5703125" style="372" customWidth="1"/>
    <col min="12238" max="12238" width="25.5703125" style="372" customWidth="1"/>
    <col min="12239" max="12243" width="0" style="372" hidden="1" customWidth="1"/>
    <col min="12244" max="12244" width="23.42578125" style="372" customWidth="1"/>
    <col min="12245" max="12247" width="0" style="372" hidden="1" customWidth="1"/>
    <col min="12248" max="12248" width="20" style="372" customWidth="1"/>
    <col min="12249" max="12251" width="0" style="372" hidden="1" customWidth="1"/>
    <col min="12252" max="12252" width="19.7109375" style="372" customWidth="1"/>
    <col min="12253" max="12255" width="0" style="372" hidden="1" customWidth="1"/>
    <col min="12256" max="12256" width="20.5703125" style="372" customWidth="1"/>
    <col min="12257" max="12257" width="0" style="372" hidden="1" customWidth="1"/>
    <col min="12258" max="12258" width="19.28515625" style="372" customWidth="1"/>
    <col min="12259" max="12261" width="0" style="372" hidden="1" customWidth="1"/>
    <col min="12262" max="12262" width="19.42578125" style="372" customWidth="1"/>
    <col min="12263" max="12265" width="0" style="372" hidden="1" customWidth="1"/>
    <col min="12266" max="12266" width="23.28515625" style="372" customWidth="1"/>
    <col min="12267" max="12267" width="0" style="372" hidden="1" customWidth="1"/>
    <col min="12268" max="12268" width="26.140625" style="372" customWidth="1"/>
    <col min="12269" max="12299" width="0" style="372" hidden="1" customWidth="1"/>
    <col min="12300" max="12300" width="16.42578125" style="372" customWidth="1"/>
    <col min="12301" max="12301" width="22.5703125" style="372" customWidth="1"/>
    <col min="12302" max="12491" width="9.140625" style="372"/>
    <col min="12492" max="12492" width="7" style="372" customWidth="1"/>
    <col min="12493" max="12493" width="22.5703125" style="372" customWidth="1"/>
    <col min="12494" max="12494" width="25.5703125" style="372" customWidth="1"/>
    <col min="12495" max="12499" width="0" style="372" hidden="1" customWidth="1"/>
    <col min="12500" max="12500" width="23.42578125" style="372" customWidth="1"/>
    <col min="12501" max="12503" width="0" style="372" hidden="1" customWidth="1"/>
    <col min="12504" max="12504" width="20" style="372" customWidth="1"/>
    <col min="12505" max="12507" width="0" style="372" hidden="1" customWidth="1"/>
    <col min="12508" max="12508" width="19.7109375" style="372" customWidth="1"/>
    <col min="12509" max="12511" width="0" style="372" hidden="1" customWidth="1"/>
    <col min="12512" max="12512" width="20.5703125" style="372" customWidth="1"/>
    <col min="12513" max="12513" width="0" style="372" hidden="1" customWidth="1"/>
    <col min="12514" max="12514" width="19.28515625" style="372" customWidth="1"/>
    <col min="12515" max="12517" width="0" style="372" hidden="1" customWidth="1"/>
    <col min="12518" max="12518" width="19.42578125" style="372" customWidth="1"/>
    <col min="12519" max="12521" width="0" style="372" hidden="1" customWidth="1"/>
    <col min="12522" max="12522" width="23.28515625" style="372" customWidth="1"/>
    <col min="12523" max="12523" width="0" style="372" hidden="1" customWidth="1"/>
    <col min="12524" max="12524" width="26.140625" style="372" customWidth="1"/>
    <col min="12525" max="12555" width="0" style="372" hidden="1" customWidth="1"/>
    <col min="12556" max="12556" width="16.42578125" style="372" customWidth="1"/>
    <col min="12557" max="12557" width="22.5703125" style="372" customWidth="1"/>
    <col min="12558" max="12747" width="9.140625" style="372"/>
    <col min="12748" max="12748" width="7" style="372" customWidth="1"/>
    <col min="12749" max="12749" width="22.5703125" style="372" customWidth="1"/>
    <col min="12750" max="12750" width="25.5703125" style="372" customWidth="1"/>
    <col min="12751" max="12755" width="0" style="372" hidden="1" customWidth="1"/>
    <col min="12756" max="12756" width="23.42578125" style="372" customWidth="1"/>
    <col min="12757" max="12759" width="0" style="372" hidden="1" customWidth="1"/>
    <col min="12760" max="12760" width="20" style="372" customWidth="1"/>
    <col min="12761" max="12763" width="0" style="372" hidden="1" customWidth="1"/>
    <col min="12764" max="12764" width="19.7109375" style="372" customWidth="1"/>
    <col min="12765" max="12767" width="0" style="372" hidden="1" customWidth="1"/>
    <col min="12768" max="12768" width="20.5703125" style="372" customWidth="1"/>
    <col min="12769" max="12769" width="0" style="372" hidden="1" customWidth="1"/>
    <col min="12770" max="12770" width="19.28515625" style="372" customWidth="1"/>
    <col min="12771" max="12773" width="0" style="372" hidden="1" customWidth="1"/>
    <col min="12774" max="12774" width="19.42578125" style="372" customWidth="1"/>
    <col min="12775" max="12777" width="0" style="372" hidden="1" customWidth="1"/>
    <col min="12778" max="12778" width="23.28515625" style="372" customWidth="1"/>
    <col min="12779" max="12779" width="0" style="372" hidden="1" customWidth="1"/>
    <col min="12780" max="12780" width="26.140625" style="372" customWidth="1"/>
    <col min="12781" max="12811" width="0" style="372" hidden="1" customWidth="1"/>
    <col min="12812" max="12812" width="16.42578125" style="372" customWidth="1"/>
    <col min="12813" max="12813" width="22.5703125" style="372" customWidth="1"/>
    <col min="12814" max="13003" width="9.140625" style="372"/>
    <col min="13004" max="13004" width="7" style="372" customWidth="1"/>
    <col min="13005" max="13005" width="22.5703125" style="372" customWidth="1"/>
    <col min="13006" max="13006" width="25.5703125" style="372" customWidth="1"/>
    <col min="13007" max="13011" width="0" style="372" hidden="1" customWidth="1"/>
    <col min="13012" max="13012" width="23.42578125" style="372" customWidth="1"/>
    <col min="13013" max="13015" width="0" style="372" hidden="1" customWidth="1"/>
    <col min="13016" max="13016" width="20" style="372" customWidth="1"/>
    <col min="13017" max="13019" width="0" style="372" hidden="1" customWidth="1"/>
    <col min="13020" max="13020" width="19.7109375" style="372" customWidth="1"/>
    <col min="13021" max="13023" width="0" style="372" hidden="1" customWidth="1"/>
    <col min="13024" max="13024" width="20.5703125" style="372" customWidth="1"/>
    <col min="13025" max="13025" width="0" style="372" hidden="1" customWidth="1"/>
    <col min="13026" max="13026" width="19.28515625" style="372" customWidth="1"/>
    <col min="13027" max="13029" width="0" style="372" hidden="1" customWidth="1"/>
    <col min="13030" max="13030" width="19.42578125" style="372" customWidth="1"/>
    <col min="13031" max="13033" width="0" style="372" hidden="1" customWidth="1"/>
    <col min="13034" max="13034" width="23.28515625" style="372" customWidth="1"/>
    <col min="13035" max="13035" width="0" style="372" hidden="1" customWidth="1"/>
    <col min="13036" max="13036" width="26.140625" style="372" customWidth="1"/>
    <col min="13037" max="13067" width="0" style="372" hidden="1" customWidth="1"/>
    <col min="13068" max="13068" width="16.42578125" style="372" customWidth="1"/>
    <col min="13069" max="13069" width="22.5703125" style="372" customWidth="1"/>
    <col min="13070" max="13259" width="9.140625" style="372"/>
    <col min="13260" max="13260" width="7" style="372" customWidth="1"/>
    <col min="13261" max="13261" width="22.5703125" style="372" customWidth="1"/>
    <col min="13262" max="13262" width="25.5703125" style="372" customWidth="1"/>
    <col min="13263" max="13267" width="0" style="372" hidden="1" customWidth="1"/>
    <col min="13268" max="13268" width="23.42578125" style="372" customWidth="1"/>
    <col min="13269" max="13271" width="0" style="372" hidden="1" customWidth="1"/>
    <col min="13272" max="13272" width="20" style="372" customWidth="1"/>
    <col min="13273" max="13275" width="0" style="372" hidden="1" customWidth="1"/>
    <col min="13276" max="13276" width="19.7109375" style="372" customWidth="1"/>
    <col min="13277" max="13279" width="0" style="372" hidden="1" customWidth="1"/>
    <col min="13280" max="13280" width="20.5703125" style="372" customWidth="1"/>
    <col min="13281" max="13281" width="0" style="372" hidden="1" customWidth="1"/>
    <col min="13282" max="13282" width="19.28515625" style="372" customWidth="1"/>
    <col min="13283" max="13285" width="0" style="372" hidden="1" customWidth="1"/>
    <col min="13286" max="13286" width="19.42578125" style="372" customWidth="1"/>
    <col min="13287" max="13289" width="0" style="372" hidden="1" customWidth="1"/>
    <col min="13290" max="13290" width="23.28515625" style="372" customWidth="1"/>
    <col min="13291" max="13291" width="0" style="372" hidden="1" customWidth="1"/>
    <col min="13292" max="13292" width="26.140625" style="372" customWidth="1"/>
    <col min="13293" max="13323" width="0" style="372" hidden="1" customWidth="1"/>
    <col min="13324" max="13324" width="16.42578125" style="372" customWidth="1"/>
    <col min="13325" max="13325" width="22.5703125" style="372" customWidth="1"/>
    <col min="13326" max="13515" width="9.140625" style="372"/>
    <col min="13516" max="13516" width="7" style="372" customWidth="1"/>
    <col min="13517" max="13517" width="22.5703125" style="372" customWidth="1"/>
    <col min="13518" max="13518" width="25.5703125" style="372" customWidth="1"/>
    <col min="13519" max="13523" width="0" style="372" hidden="1" customWidth="1"/>
    <col min="13524" max="13524" width="23.42578125" style="372" customWidth="1"/>
    <col min="13525" max="13527" width="0" style="372" hidden="1" customWidth="1"/>
    <col min="13528" max="13528" width="20" style="372" customWidth="1"/>
    <col min="13529" max="13531" width="0" style="372" hidden="1" customWidth="1"/>
    <col min="13532" max="13532" width="19.7109375" style="372" customWidth="1"/>
    <col min="13533" max="13535" width="0" style="372" hidden="1" customWidth="1"/>
    <col min="13536" max="13536" width="20.5703125" style="372" customWidth="1"/>
    <col min="13537" max="13537" width="0" style="372" hidden="1" customWidth="1"/>
    <col min="13538" max="13538" width="19.28515625" style="372" customWidth="1"/>
    <col min="13539" max="13541" width="0" style="372" hidden="1" customWidth="1"/>
    <col min="13542" max="13542" width="19.42578125" style="372" customWidth="1"/>
    <col min="13543" max="13545" width="0" style="372" hidden="1" customWidth="1"/>
    <col min="13546" max="13546" width="23.28515625" style="372" customWidth="1"/>
    <col min="13547" max="13547" width="0" style="372" hidden="1" customWidth="1"/>
    <col min="13548" max="13548" width="26.140625" style="372" customWidth="1"/>
    <col min="13549" max="13579" width="0" style="372" hidden="1" customWidth="1"/>
    <col min="13580" max="13580" width="16.42578125" style="372" customWidth="1"/>
    <col min="13581" max="13581" width="22.5703125" style="372" customWidth="1"/>
    <col min="13582" max="13771" width="9.140625" style="372"/>
    <col min="13772" max="13772" width="7" style="372" customWidth="1"/>
    <col min="13773" max="13773" width="22.5703125" style="372" customWidth="1"/>
    <col min="13774" max="13774" width="25.5703125" style="372" customWidth="1"/>
    <col min="13775" max="13779" width="0" style="372" hidden="1" customWidth="1"/>
    <col min="13780" max="13780" width="23.42578125" style="372" customWidth="1"/>
    <col min="13781" max="13783" width="0" style="372" hidden="1" customWidth="1"/>
    <col min="13784" max="13784" width="20" style="372" customWidth="1"/>
    <col min="13785" max="13787" width="0" style="372" hidden="1" customWidth="1"/>
    <col min="13788" max="13788" width="19.7109375" style="372" customWidth="1"/>
    <col min="13789" max="13791" width="0" style="372" hidden="1" customWidth="1"/>
    <col min="13792" max="13792" width="20.5703125" style="372" customWidth="1"/>
    <col min="13793" max="13793" width="0" style="372" hidden="1" customWidth="1"/>
    <col min="13794" max="13794" width="19.28515625" style="372" customWidth="1"/>
    <col min="13795" max="13797" width="0" style="372" hidden="1" customWidth="1"/>
    <col min="13798" max="13798" width="19.42578125" style="372" customWidth="1"/>
    <col min="13799" max="13801" width="0" style="372" hidden="1" customWidth="1"/>
    <col min="13802" max="13802" width="23.28515625" style="372" customWidth="1"/>
    <col min="13803" max="13803" width="0" style="372" hidden="1" customWidth="1"/>
    <col min="13804" max="13804" width="26.140625" style="372" customWidth="1"/>
    <col min="13805" max="13835" width="0" style="372" hidden="1" customWidth="1"/>
    <col min="13836" max="13836" width="16.42578125" style="372" customWidth="1"/>
    <col min="13837" max="13837" width="22.5703125" style="372" customWidth="1"/>
    <col min="13838" max="14027" width="9.140625" style="372"/>
    <col min="14028" max="14028" width="7" style="372" customWidth="1"/>
    <col min="14029" max="14029" width="22.5703125" style="372" customWidth="1"/>
    <col min="14030" max="14030" width="25.5703125" style="372" customWidth="1"/>
    <col min="14031" max="14035" width="0" style="372" hidden="1" customWidth="1"/>
    <col min="14036" max="14036" width="23.42578125" style="372" customWidth="1"/>
    <col min="14037" max="14039" width="0" style="372" hidden="1" customWidth="1"/>
    <col min="14040" max="14040" width="20" style="372" customWidth="1"/>
    <col min="14041" max="14043" width="0" style="372" hidden="1" customWidth="1"/>
    <col min="14044" max="14044" width="19.7109375" style="372" customWidth="1"/>
    <col min="14045" max="14047" width="0" style="372" hidden="1" customWidth="1"/>
    <col min="14048" max="14048" width="20.5703125" style="372" customWidth="1"/>
    <col min="14049" max="14049" width="0" style="372" hidden="1" customWidth="1"/>
    <col min="14050" max="14050" width="19.28515625" style="372" customWidth="1"/>
    <col min="14051" max="14053" width="0" style="372" hidden="1" customWidth="1"/>
    <col min="14054" max="14054" width="19.42578125" style="372" customWidth="1"/>
    <col min="14055" max="14057" width="0" style="372" hidden="1" customWidth="1"/>
    <col min="14058" max="14058" width="23.28515625" style="372" customWidth="1"/>
    <col min="14059" max="14059" width="0" style="372" hidden="1" customWidth="1"/>
    <col min="14060" max="14060" width="26.140625" style="372" customWidth="1"/>
    <col min="14061" max="14091" width="0" style="372" hidden="1" customWidth="1"/>
    <col min="14092" max="14092" width="16.42578125" style="372" customWidth="1"/>
    <col min="14093" max="14093" width="22.5703125" style="372" customWidth="1"/>
    <col min="14094" max="14283" width="9.140625" style="372"/>
    <col min="14284" max="14284" width="7" style="372" customWidth="1"/>
    <col min="14285" max="14285" width="22.5703125" style="372" customWidth="1"/>
    <col min="14286" max="14286" width="25.5703125" style="372" customWidth="1"/>
    <col min="14287" max="14291" width="0" style="372" hidden="1" customWidth="1"/>
    <col min="14292" max="14292" width="23.42578125" style="372" customWidth="1"/>
    <col min="14293" max="14295" width="0" style="372" hidden="1" customWidth="1"/>
    <col min="14296" max="14296" width="20" style="372" customWidth="1"/>
    <col min="14297" max="14299" width="0" style="372" hidden="1" customWidth="1"/>
    <col min="14300" max="14300" width="19.7109375" style="372" customWidth="1"/>
    <col min="14301" max="14303" width="0" style="372" hidden="1" customWidth="1"/>
    <col min="14304" max="14304" width="20.5703125" style="372" customWidth="1"/>
    <col min="14305" max="14305" width="0" style="372" hidden="1" customWidth="1"/>
    <col min="14306" max="14306" width="19.28515625" style="372" customWidth="1"/>
    <col min="14307" max="14309" width="0" style="372" hidden="1" customWidth="1"/>
    <col min="14310" max="14310" width="19.42578125" style="372" customWidth="1"/>
    <col min="14311" max="14313" width="0" style="372" hidden="1" customWidth="1"/>
    <col min="14314" max="14314" width="23.28515625" style="372" customWidth="1"/>
    <col min="14315" max="14315" width="0" style="372" hidden="1" customWidth="1"/>
    <col min="14316" max="14316" width="26.140625" style="372" customWidth="1"/>
    <col min="14317" max="14347" width="0" style="372" hidden="1" customWidth="1"/>
    <col min="14348" max="14348" width="16.42578125" style="372" customWidth="1"/>
    <col min="14349" max="14349" width="22.5703125" style="372" customWidth="1"/>
    <col min="14350" max="14539" width="9.140625" style="372"/>
    <col min="14540" max="14540" width="7" style="372" customWidth="1"/>
    <col min="14541" max="14541" width="22.5703125" style="372" customWidth="1"/>
    <col min="14542" max="14542" width="25.5703125" style="372" customWidth="1"/>
    <col min="14543" max="14547" width="0" style="372" hidden="1" customWidth="1"/>
    <col min="14548" max="14548" width="23.42578125" style="372" customWidth="1"/>
    <col min="14549" max="14551" width="0" style="372" hidden="1" customWidth="1"/>
    <col min="14552" max="14552" width="20" style="372" customWidth="1"/>
    <col min="14553" max="14555" width="0" style="372" hidden="1" customWidth="1"/>
    <col min="14556" max="14556" width="19.7109375" style="372" customWidth="1"/>
    <col min="14557" max="14559" width="0" style="372" hidden="1" customWidth="1"/>
    <col min="14560" max="14560" width="20.5703125" style="372" customWidth="1"/>
    <col min="14561" max="14561" width="0" style="372" hidden="1" customWidth="1"/>
    <col min="14562" max="14562" width="19.28515625" style="372" customWidth="1"/>
    <col min="14563" max="14565" width="0" style="372" hidden="1" customWidth="1"/>
    <col min="14566" max="14566" width="19.42578125" style="372" customWidth="1"/>
    <col min="14567" max="14569" width="0" style="372" hidden="1" customWidth="1"/>
    <col min="14570" max="14570" width="23.28515625" style="372" customWidth="1"/>
    <col min="14571" max="14571" width="0" style="372" hidden="1" customWidth="1"/>
    <col min="14572" max="14572" width="26.140625" style="372" customWidth="1"/>
    <col min="14573" max="14603" width="0" style="372" hidden="1" customWidth="1"/>
    <col min="14604" max="14604" width="16.42578125" style="372" customWidth="1"/>
    <col min="14605" max="14605" width="22.5703125" style="372" customWidth="1"/>
    <col min="14606" max="14795" width="9.140625" style="372"/>
    <col min="14796" max="14796" width="7" style="372" customWidth="1"/>
    <col min="14797" max="14797" width="22.5703125" style="372" customWidth="1"/>
    <col min="14798" max="14798" width="25.5703125" style="372" customWidth="1"/>
    <col min="14799" max="14803" width="0" style="372" hidden="1" customWidth="1"/>
    <col min="14804" max="14804" width="23.42578125" style="372" customWidth="1"/>
    <col min="14805" max="14807" width="0" style="372" hidden="1" customWidth="1"/>
    <col min="14808" max="14808" width="20" style="372" customWidth="1"/>
    <col min="14809" max="14811" width="0" style="372" hidden="1" customWidth="1"/>
    <col min="14812" max="14812" width="19.7109375" style="372" customWidth="1"/>
    <col min="14813" max="14815" width="0" style="372" hidden="1" customWidth="1"/>
    <col min="14816" max="14816" width="20.5703125" style="372" customWidth="1"/>
    <col min="14817" max="14817" width="0" style="372" hidden="1" customWidth="1"/>
    <col min="14818" max="14818" width="19.28515625" style="372" customWidth="1"/>
    <col min="14819" max="14821" width="0" style="372" hidden="1" customWidth="1"/>
    <col min="14822" max="14822" width="19.42578125" style="372" customWidth="1"/>
    <col min="14823" max="14825" width="0" style="372" hidden="1" customWidth="1"/>
    <col min="14826" max="14826" width="23.28515625" style="372" customWidth="1"/>
    <col min="14827" max="14827" width="0" style="372" hidden="1" customWidth="1"/>
    <col min="14828" max="14828" width="26.140625" style="372" customWidth="1"/>
    <col min="14829" max="14859" width="0" style="372" hidden="1" customWidth="1"/>
    <col min="14860" max="14860" width="16.42578125" style="372" customWidth="1"/>
    <col min="14861" max="14861" width="22.5703125" style="372" customWidth="1"/>
    <col min="14862" max="15051" width="9.140625" style="372"/>
    <col min="15052" max="15052" width="7" style="372" customWidth="1"/>
    <col min="15053" max="15053" width="22.5703125" style="372" customWidth="1"/>
    <col min="15054" max="15054" width="25.5703125" style="372" customWidth="1"/>
    <col min="15055" max="15059" width="0" style="372" hidden="1" customWidth="1"/>
    <col min="15060" max="15060" width="23.42578125" style="372" customWidth="1"/>
    <col min="15061" max="15063" width="0" style="372" hidden="1" customWidth="1"/>
    <col min="15064" max="15064" width="20" style="372" customWidth="1"/>
    <col min="15065" max="15067" width="0" style="372" hidden="1" customWidth="1"/>
    <col min="15068" max="15068" width="19.7109375" style="372" customWidth="1"/>
    <col min="15069" max="15071" width="0" style="372" hidden="1" customWidth="1"/>
    <col min="15072" max="15072" width="20.5703125" style="372" customWidth="1"/>
    <col min="15073" max="15073" width="0" style="372" hidden="1" customWidth="1"/>
    <col min="15074" max="15074" width="19.28515625" style="372" customWidth="1"/>
    <col min="15075" max="15077" width="0" style="372" hidden="1" customWidth="1"/>
    <col min="15078" max="15078" width="19.42578125" style="372" customWidth="1"/>
    <col min="15079" max="15081" width="0" style="372" hidden="1" customWidth="1"/>
    <col min="15082" max="15082" width="23.28515625" style="372" customWidth="1"/>
    <col min="15083" max="15083" width="0" style="372" hidden="1" customWidth="1"/>
    <col min="15084" max="15084" width="26.140625" style="372" customWidth="1"/>
    <col min="15085" max="15115" width="0" style="372" hidden="1" customWidth="1"/>
    <col min="15116" max="15116" width="16.42578125" style="372" customWidth="1"/>
    <col min="15117" max="15117" width="22.5703125" style="372" customWidth="1"/>
    <col min="15118" max="15307" width="9.140625" style="372"/>
    <col min="15308" max="15308" width="7" style="372" customWidth="1"/>
    <col min="15309" max="15309" width="22.5703125" style="372" customWidth="1"/>
    <col min="15310" max="15310" width="25.5703125" style="372" customWidth="1"/>
    <col min="15311" max="15315" width="0" style="372" hidden="1" customWidth="1"/>
    <col min="15316" max="15316" width="23.42578125" style="372" customWidth="1"/>
    <col min="15317" max="15319" width="0" style="372" hidden="1" customWidth="1"/>
    <col min="15320" max="15320" width="20" style="372" customWidth="1"/>
    <col min="15321" max="15323" width="0" style="372" hidden="1" customWidth="1"/>
    <col min="15324" max="15324" width="19.7109375" style="372" customWidth="1"/>
    <col min="15325" max="15327" width="0" style="372" hidden="1" customWidth="1"/>
    <col min="15328" max="15328" width="20.5703125" style="372" customWidth="1"/>
    <col min="15329" max="15329" width="0" style="372" hidden="1" customWidth="1"/>
    <col min="15330" max="15330" width="19.28515625" style="372" customWidth="1"/>
    <col min="15331" max="15333" width="0" style="372" hidden="1" customWidth="1"/>
    <col min="15334" max="15334" width="19.42578125" style="372" customWidth="1"/>
    <col min="15335" max="15337" width="0" style="372" hidden="1" customWidth="1"/>
    <col min="15338" max="15338" width="23.28515625" style="372" customWidth="1"/>
    <col min="15339" max="15339" width="0" style="372" hidden="1" customWidth="1"/>
    <col min="15340" max="15340" width="26.140625" style="372" customWidth="1"/>
    <col min="15341" max="15371" width="0" style="372" hidden="1" customWidth="1"/>
    <col min="15372" max="15372" width="16.42578125" style="372" customWidth="1"/>
    <col min="15373" max="15373" width="22.5703125" style="372" customWidth="1"/>
    <col min="15374" max="15563" width="9.140625" style="372"/>
    <col min="15564" max="15564" width="7" style="372" customWidth="1"/>
    <col min="15565" max="15565" width="22.5703125" style="372" customWidth="1"/>
    <col min="15566" max="15566" width="25.5703125" style="372" customWidth="1"/>
    <col min="15567" max="15571" width="0" style="372" hidden="1" customWidth="1"/>
    <col min="15572" max="15572" width="23.42578125" style="372" customWidth="1"/>
    <col min="15573" max="15575" width="0" style="372" hidden="1" customWidth="1"/>
    <col min="15576" max="15576" width="20" style="372" customWidth="1"/>
    <col min="15577" max="15579" width="0" style="372" hidden="1" customWidth="1"/>
    <col min="15580" max="15580" width="19.7109375" style="372" customWidth="1"/>
    <col min="15581" max="15583" width="0" style="372" hidden="1" customWidth="1"/>
    <col min="15584" max="15584" width="20.5703125" style="372" customWidth="1"/>
    <col min="15585" max="15585" width="0" style="372" hidden="1" customWidth="1"/>
    <col min="15586" max="15586" width="19.28515625" style="372" customWidth="1"/>
    <col min="15587" max="15589" width="0" style="372" hidden="1" customWidth="1"/>
    <col min="15590" max="15590" width="19.42578125" style="372" customWidth="1"/>
    <col min="15591" max="15593" width="0" style="372" hidden="1" customWidth="1"/>
    <col min="15594" max="15594" width="23.28515625" style="372" customWidth="1"/>
    <col min="15595" max="15595" width="0" style="372" hidden="1" customWidth="1"/>
    <col min="15596" max="15596" width="26.140625" style="372" customWidth="1"/>
    <col min="15597" max="15627" width="0" style="372" hidden="1" customWidth="1"/>
    <col min="15628" max="15628" width="16.42578125" style="372" customWidth="1"/>
    <col min="15629" max="15629" width="22.5703125" style="372" customWidth="1"/>
    <col min="15630" max="15819" width="9.140625" style="372"/>
    <col min="15820" max="15820" width="7" style="372" customWidth="1"/>
    <col min="15821" max="15821" width="22.5703125" style="372" customWidth="1"/>
    <col min="15822" max="15822" width="25.5703125" style="372" customWidth="1"/>
    <col min="15823" max="15827" width="0" style="372" hidden="1" customWidth="1"/>
    <col min="15828" max="15828" width="23.42578125" style="372" customWidth="1"/>
    <col min="15829" max="15831" width="0" style="372" hidden="1" customWidth="1"/>
    <col min="15832" max="15832" width="20" style="372" customWidth="1"/>
    <col min="15833" max="15835" width="0" style="372" hidden="1" customWidth="1"/>
    <col min="15836" max="15836" width="19.7109375" style="372" customWidth="1"/>
    <col min="15837" max="15839" width="0" style="372" hidden="1" customWidth="1"/>
    <col min="15840" max="15840" width="20.5703125" style="372" customWidth="1"/>
    <col min="15841" max="15841" width="0" style="372" hidden="1" customWidth="1"/>
    <col min="15842" max="15842" width="19.28515625" style="372" customWidth="1"/>
    <col min="15843" max="15845" width="0" style="372" hidden="1" customWidth="1"/>
    <col min="15846" max="15846" width="19.42578125" style="372" customWidth="1"/>
    <col min="15847" max="15849" width="0" style="372" hidden="1" customWidth="1"/>
    <col min="15850" max="15850" width="23.28515625" style="372" customWidth="1"/>
    <col min="15851" max="15851" width="0" style="372" hidden="1" customWidth="1"/>
    <col min="15852" max="15852" width="26.140625" style="372" customWidth="1"/>
    <col min="15853" max="15883" width="0" style="372" hidden="1" customWidth="1"/>
    <col min="15884" max="15884" width="16.42578125" style="372" customWidth="1"/>
    <col min="15885" max="15885" width="22.5703125" style="372" customWidth="1"/>
    <col min="15886" max="16075" width="9.140625" style="372"/>
    <col min="16076" max="16076" width="7" style="372" customWidth="1"/>
    <col min="16077" max="16077" width="22.5703125" style="372" customWidth="1"/>
    <col min="16078" max="16078" width="25.5703125" style="372" customWidth="1"/>
    <col min="16079" max="16083" width="0" style="372" hidden="1" customWidth="1"/>
    <col min="16084" max="16084" width="23.42578125" style="372" customWidth="1"/>
    <col min="16085" max="16087" width="0" style="372" hidden="1" customWidth="1"/>
    <col min="16088" max="16088" width="20" style="372" customWidth="1"/>
    <col min="16089" max="16091" width="0" style="372" hidden="1" customWidth="1"/>
    <col min="16092" max="16092" width="19.7109375" style="372" customWidth="1"/>
    <col min="16093" max="16095" width="0" style="372" hidden="1" customWidth="1"/>
    <col min="16096" max="16096" width="20.5703125" style="372" customWidth="1"/>
    <col min="16097" max="16097" width="0" style="372" hidden="1" customWidth="1"/>
    <col min="16098" max="16098" width="19.28515625" style="372" customWidth="1"/>
    <col min="16099" max="16101" width="0" style="372" hidden="1" customWidth="1"/>
    <col min="16102" max="16102" width="19.42578125" style="372" customWidth="1"/>
    <col min="16103" max="16105" width="0" style="372" hidden="1" customWidth="1"/>
    <col min="16106" max="16106" width="23.28515625" style="372" customWidth="1"/>
    <col min="16107" max="16107" width="0" style="372" hidden="1" customWidth="1"/>
    <col min="16108" max="16108" width="26.140625" style="372" customWidth="1"/>
    <col min="16109" max="16139" width="0" style="372" hidden="1" customWidth="1"/>
    <col min="16140" max="16140" width="16.42578125" style="372" customWidth="1"/>
    <col min="16141" max="16141" width="22.5703125" style="372" customWidth="1"/>
    <col min="16142" max="16384" width="9.140625" style="372"/>
  </cols>
  <sheetData>
    <row r="1" spans="1:13" ht="15.75" hidden="1" customHeight="1"/>
    <row r="2" spans="1:13" ht="15.75" hidden="1" customHeight="1"/>
    <row r="3" spans="1:13" ht="15.75" hidden="1" customHeight="1"/>
    <row r="4" spans="1:13" ht="15.75" customHeight="1"/>
    <row r="5" spans="1:13" ht="15.75" customHeight="1"/>
    <row r="6" spans="1:13" ht="21.75" customHeight="1">
      <c r="A6" s="524" t="s">
        <v>611</v>
      </c>
      <c r="B6" s="524"/>
      <c r="C6" s="524"/>
      <c r="D6" s="524"/>
      <c r="E6" s="524"/>
      <c r="F6" s="524"/>
      <c r="G6" s="524"/>
      <c r="H6" s="524"/>
      <c r="I6" s="524"/>
      <c r="J6" s="524"/>
      <c r="K6" s="524"/>
    </row>
    <row r="8" spans="1:13" ht="81.75" customHeight="1">
      <c r="A8" s="525" t="s">
        <v>2</v>
      </c>
      <c r="B8" s="527" t="s">
        <v>582</v>
      </c>
      <c r="C8" s="528" t="s">
        <v>583</v>
      </c>
      <c r="D8" s="528" t="s">
        <v>614</v>
      </c>
      <c r="E8" s="528" t="s">
        <v>615</v>
      </c>
      <c r="F8" s="528" t="s">
        <v>584</v>
      </c>
      <c r="G8" s="538" t="s">
        <v>585</v>
      </c>
      <c r="H8" s="538" t="s">
        <v>616</v>
      </c>
      <c r="I8" s="540" t="s">
        <v>613</v>
      </c>
      <c r="J8" s="541"/>
      <c r="K8" s="535" t="s">
        <v>618</v>
      </c>
      <c r="L8" s="535" t="s">
        <v>609</v>
      </c>
    </row>
    <row r="9" spans="1:13" ht="234.75" customHeight="1">
      <c r="A9" s="526"/>
      <c r="B9" s="527"/>
      <c r="C9" s="529"/>
      <c r="D9" s="529"/>
      <c r="E9" s="529"/>
      <c r="F9" s="529"/>
      <c r="G9" s="539"/>
      <c r="H9" s="539"/>
      <c r="I9" s="375" t="s">
        <v>617</v>
      </c>
      <c r="J9" s="375" t="s">
        <v>591</v>
      </c>
      <c r="K9" s="535"/>
      <c r="L9" s="535"/>
    </row>
    <row r="10" spans="1:13" ht="49.5" customHeight="1">
      <c r="A10" s="536">
        <v>1</v>
      </c>
      <c r="B10" s="376" t="s">
        <v>593</v>
      </c>
      <c r="C10" s="377">
        <v>16832</v>
      </c>
      <c r="D10" s="377">
        <v>435</v>
      </c>
      <c r="E10" s="377">
        <v>1088</v>
      </c>
      <c r="F10" s="377">
        <v>4647</v>
      </c>
      <c r="G10" s="377">
        <v>24209</v>
      </c>
      <c r="H10" s="377">
        <v>23002</v>
      </c>
      <c r="I10" s="377">
        <v>627</v>
      </c>
      <c r="J10" s="377">
        <v>377</v>
      </c>
      <c r="K10" s="377">
        <v>1004</v>
      </c>
      <c r="L10" s="378">
        <v>24006</v>
      </c>
      <c r="M10" s="379"/>
    </row>
    <row r="11" spans="1:13" s="385" customFormat="1" ht="28.5" customHeight="1">
      <c r="A11" s="537"/>
      <c r="B11" s="380" t="s">
        <v>595</v>
      </c>
      <c r="C11" s="381"/>
      <c r="D11" s="381"/>
      <c r="E11" s="381"/>
      <c r="F11" s="381"/>
      <c r="G11" s="382"/>
      <c r="H11" s="382"/>
      <c r="I11" s="383">
        <v>253</v>
      </c>
      <c r="J11" s="383">
        <v>210</v>
      </c>
      <c r="K11" s="377">
        <v>463</v>
      </c>
      <c r="L11" s="378">
        <v>463</v>
      </c>
    </row>
    <row r="12" spans="1:13" s="385" customFormat="1" ht="45.75" customHeight="1">
      <c r="A12" s="531">
        <v>2</v>
      </c>
      <c r="B12" s="386" t="s">
        <v>596</v>
      </c>
      <c r="C12" s="382"/>
      <c r="D12" s="382"/>
      <c r="E12" s="382"/>
      <c r="F12" s="382"/>
      <c r="G12" s="382"/>
      <c r="H12" s="382"/>
      <c r="I12" s="377">
        <v>1548</v>
      </c>
      <c r="J12" s="377">
        <v>1034</v>
      </c>
      <c r="K12" s="377">
        <v>2582</v>
      </c>
      <c r="L12" s="378">
        <v>2582</v>
      </c>
    </row>
    <row r="13" spans="1:13" s="385" customFormat="1" ht="28.5" customHeight="1">
      <c r="A13" s="542"/>
      <c r="B13" s="380" t="s">
        <v>595</v>
      </c>
      <c r="C13" s="382"/>
      <c r="D13" s="382"/>
      <c r="E13" s="382"/>
      <c r="F13" s="384"/>
      <c r="G13" s="384"/>
      <c r="H13" s="384"/>
      <c r="I13" s="377">
        <v>668</v>
      </c>
      <c r="J13" s="377">
        <v>168</v>
      </c>
      <c r="K13" s="377">
        <v>836</v>
      </c>
      <c r="L13" s="378">
        <v>836</v>
      </c>
    </row>
    <row r="14" spans="1:13" s="385" customFormat="1" ht="28.5" customHeight="1">
      <c r="A14" s="387">
        <v>3</v>
      </c>
      <c r="B14" s="388" t="s">
        <v>604</v>
      </c>
      <c r="C14" s="382"/>
      <c r="D14" s="382"/>
      <c r="E14" s="382"/>
      <c r="F14" s="377">
        <v>3763</v>
      </c>
      <c r="G14" s="377">
        <v>4500</v>
      </c>
      <c r="H14" s="377">
        <v>3763</v>
      </c>
      <c r="I14" s="382"/>
      <c r="J14" s="382"/>
      <c r="K14" s="384"/>
      <c r="L14" s="378">
        <v>3763</v>
      </c>
    </row>
    <row r="15" spans="1:13" s="385" customFormat="1" ht="28.5" customHeight="1">
      <c r="A15" s="531">
        <v>4</v>
      </c>
      <c r="B15" s="533" t="s">
        <v>594</v>
      </c>
      <c r="C15" s="382"/>
      <c r="D15" s="382"/>
      <c r="E15" s="382"/>
      <c r="F15" s="384"/>
      <c r="G15" s="377">
        <v>0</v>
      </c>
      <c r="H15" s="377"/>
      <c r="I15" s="382"/>
      <c r="J15" s="382"/>
      <c r="K15" s="384"/>
      <c r="L15" s="378">
        <v>0</v>
      </c>
    </row>
    <row r="16" spans="1:13" s="385" customFormat="1" ht="28.5" customHeight="1">
      <c r="A16" s="532"/>
      <c r="B16" s="534"/>
      <c r="C16" s="382"/>
      <c r="D16" s="382"/>
      <c r="E16" s="382"/>
      <c r="F16" s="384"/>
      <c r="G16" s="377">
        <v>0</v>
      </c>
      <c r="H16" s="377"/>
      <c r="I16" s="382"/>
      <c r="J16" s="382"/>
      <c r="K16" s="384"/>
      <c r="L16" s="378">
        <v>0</v>
      </c>
    </row>
    <row r="17" spans="1:13" s="385" customFormat="1" ht="57.75" customHeight="1">
      <c r="A17" s="389">
        <v>5</v>
      </c>
      <c r="B17" s="390" t="s">
        <v>597</v>
      </c>
      <c r="C17" s="382"/>
      <c r="D17" s="377">
        <v>510</v>
      </c>
      <c r="E17" s="377">
        <v>415</v>
      </c>
      <c r="F17" s="377">
        <v>461</v>
      </c>
      <c r="G17" s="377">
        <v>1655</v>
      </c>
      <c r="H17" s="377">
        <v>1386</v>
      </c>
      <c r="I17" s="382"/>
      <c r="J17" s="382"/>
      <c r="K17" s="384"/>
      <c r="L17" s="378">
        <v>1386</v>
      </c>
      <c r="M17" s="391"/>
    </row>
    <row r="18" spans="1:13" s="385" customFormat="1" ht="72" customHeight="1">
      <c r="A18" s="389">
        <v>6</v>
      </c>
      <c r="B18" s="390" t="s">
        <v>598</v>
      </c>
      <c r="C18" s="382"/>
      <c r="D18" s="377">
        <v>337</v>
      </c>
      <c r="E18" s="377">
        <v>83</v>
      </c>
      <c r="F18" s="377">
        <v>167</v>
      </c>
      <c r="G18" s="377">
        <v>700</v>
      </c>
      <c r="H18" s="377">
        <v>587</v>
      </c>
      <c r="I18" s="382"/>
      <c r="J18" s="382"/>
      <c r="K18" s="384"/>
      <c r="L18" s="378">
        <v>587</v>
      </c>
      <c r="M18" s="391"/>
    </row>
    <row r="19" spans="1:13" s="385" customFormat="1" ht="87.75" customHeight="1">
      <c r="A19" s="531">
        <v>7</v>
      </c>
      <c r="B19" s="390" t="s">
        <v>140</v>
      </c>
      <c r="C19" s="377">
        <v>5941</v>
      </c>
      <c r="D19" s="377">
        <v>337</v>
      </c>
      <c r="E19" s="377">
        <v>83</v>
      </c>
      <c r="F19" s="377">
        <v>167</v>
      </c>
      <c r="G19" s="377">
        <v>6641</v>
      </c>
      <c r="H19" s="377">
        <v>6528</v>
      </c>
      <c r="I19" s="382"/>
      <c r="J19" s="382"/>
      <c r="K19" s="384"/>
      <c r="L19" s="378">
        <v>6528</v>
      </c>
      <c r="M19" s="391"/>
    </row>
    <row r="20" spans="1:13" s="385" customFormat="1" ht="75" customHeight="1">
      <c r="A20" s="532">
        <v>7.1428571428571397</v>
      </c>
      <c r="B20" s="390" t="s">
        <v>605</v>
      </c>
      <c r="C20" s="377">
        <v>1188</v>
      </c>
      <c r="D20" s="377">
        <v>337</v>
      </c>
      <c r="E20" s="377">
        <v>83</v>
      </c>
      <c r="F20" s="377">
        <v>167</v>
      </c>
      <c r="G20" s="377">
        <v>1888</v>
      </c>
      <c r="H20" s="377">
        <v>1775</v>
      </c>
      <c r="I20" s="382"/>
      <c r="J20" s="382"/>
      <c r="K20" s="384"/>
      <c r="L20" s="378">
        <v>1775</v>
      </c>
      <c r="M20" s="391"/>
    </row>
    <row r="21" spans="1:13" s="385" customFormat="1" ht="74.25" customHeight="1">
      <c r="A21" s="495">
        <v>8</v>
      </c>
      <c r="B21" s="390" t="s">
        <v>599</v>
      </c>
      <c r="C21" s="377">
        <v>594</v>
      </c>
      <c r="D21" s="377">
        <v>169</v>
      </c>
      <c r="E21" s="377">
        <v>166</v>
      </c>
      <c r="F21" s="377">
        <v>167</v>
      </c>
      <c r="G21" s="377">
        <v>1194</v>
      </c>
      <c r="H21" s="377">
        <v>1096</v>
      </c>
      <c r="I21" s="382"/>
      <c r="J21" s="382"/>
      <c r="K21" s="384"/>
      <c r="L21" s="378">
        <v>1096</v>
      </c>
      <c r="M21" s="391"/>
    </row>
    <row r="22" spans="1:13" s="385" customFormat="1" ht="83.25" customHeight="1">
      <c r="A22" s="495">
        <v>9</v>
      </c>
      <c r="B22" s="388" t="s">
        <v>606</v>
      </c>
      <c r="C22" s="377">
        <v>2970</v>
      </c>
      <c r="D22" s="377">
        <v>253</v>
      </c>
      <c r="E22" s="377">
        <v>166</v>
      </c>
      <c r="F22" s="377">
        <v>167</v>
      </c>
      <c r="G22" s="377">
        <v>3670</v>
      </c>
      <c r="H22" s="377">
        <v>3556</v>
      </c>
      <c r="I22" s="382"/>
      <c r="J22" s="382"/>
      <c r="K22" s="384"/>
      <c r="L22" s="378">
        <v>3556</v>
      </c>
      <c r="M22" s="391"/>
    </row>
    <row r="23" spans="1:13" s="385" customFormat="1" ht="81.75" customHeight="1">
      <c r="A23" s="495">
        <v>10</v>
      </c>
      <c r="B23" s="496" t="s">
        <v>607</v>
      </c>
      <c r="C23" s="377">
        <v>2970</v>
      </c>
      <c r="D23" s="377">
        <v>253</v>
      </c>
      <c r="E23" s="377">
        <v>249</v>
      </c>
      <c r="F23" s="377">
        <v>417</v>
      </c>
      <c r="G23" s="377">
        <v>4070</v>
      </c>
      <c r="H23" s="377">
        <v>3889</v>
      </c>
      <c r="I23" s="382"/>
      <c r="J23" s="382"/>
      <c r="K23" s="384"/>
      <c r="L23" s="378">
        <v>3889</v>
      </c>
      <c r="M23" s="391"/>
    </row>
    <row r="24" spans="1:13" s="385" customFormat="1" ht="66.75" customHeight="1">
      <c r="A24" s="495">
        <v>11</v>
      </c>
      <c r="B24" s="390" t="s">
        <v>600</v>
      </c>
      <c r="C24" s="382"/>
      <c r="D24" s="377">
        <v>337</v>
      </c>
      <c r="E24" s="377">
        <v>415</v>
      </c>
      <c r="F24" s="377">
        <v>417</v>
      </c>
      <c r="G24" s="377">
        <v>1400</v>
      </c>
      <c r="H24" s="377">
        <v>1169</v>
      </c>
      <c r="I24" s="382"/>
      <c r="J24" s="382"/>
      <c r="K24" s="384"/>
      <c r="L24" s="378">
        <v>1169</v>
      </c>
      <c r="M24" s="391"/>
    </row>
    <row r="25" spans="1:13" s="385" customFormat="1" ht="60" customHeight="1">
      <c r="A25" s="387">
        <v>12</v>
      </c>
      <c r="B25" s="388" t="s">
        <v>601</v>
      </c>
      <c r="C25" s="377">
        <v>99</v>
      </c>
      <c r="D25" s="377">
        <v>42</v>
      </c>
      <c r="E25" s="377">
        <v>25</v>
      </c>
      <c r="F25" s="377">
        <v>41</v>
      </c>
      <c r="G25" s="377">
        <v>229</v>
      </c>
      <c r="H25" s="377">
        <v>207</v>
      </c>
      <c r="I25" s="382"/>
      <c r="J25" s="382"/>
      <c r="K25" s="384"/>
      <c r="L25" s="378">
        <v>207</v>
      </c>
      <c r="M25" s="391"/>
    </row>
    <row r="26" spans="1:13" s="385" customFormat="1" ht="36" customHeight="1">
      <c r="A26" s="389">
        <v>13</v>
      </c>
      <c r="B26" s="392" t="s">
        <v>602</v>
      </c>
      <c r="C26" s="377">
        <v>2970</v>
      </c>
      <c r="D26" s="382"/>
      <c r="E26" s="382"/>
      <c r="F26" s="377">
        <v>837</v>
      </c>
      <c r="G26" s="377">
        <v>3970</v>
      </c>
      <c r="H26" s="377">
        <v>3807</v>
      </c>
      <c r="I26" s="377">
        <v>59</v>
      </c>
      <c r="J26" s="384"/>
      <c r="K26" s="377">
        <v>59</v>
      </c>
      <c r="L26" s="378">
        <v>3866</v>
      </c>
      <c r="M26" s="391"/>
    </row>
    <row r="27" spans="1:13" s="385" customFormat="1" ht="36.75" customHeight="1">
      <c r="A27" s="387">
        <v>14</v>
      </c>
      <c r="B27" s="393" t="s">
        <v>603</v>
      </c>
      <c r="C27" s="377">
        <v>297</v>
      </c>
      <c r="D27" s="382"/>
      <c r="E27" s="382"/>
      <c r="F27" s="384"/>
      <c r="G27" s="377">
        <v>297</v>
      </c>
      <c r="H27" s="377">
        <v>297</v>
      </c>
      <c r="I27" s="382"/>
      <c r="J27" s="382"/>
      <c r="K27" s="384"/>
      <c r="L27" s="378">
        <v>297</v>
      </c>
      <c r="M27" s="391"/>
    </row>
    <row r="28" spans="1:13" s="374" customFormat="1" ht="33.75" customHeight="1">
      <c r="A28" s="530" t="s">
        <v>16</v>
      </c>
      <c r="B28" s="394"/>
      <c r="C28" s="382">
        <v>33861</v>
      </c>
      <c r="D28" s="382">
        <v>3010</v>
      </c>
      <c r="E28" s="382">
        <v>2773</v>
      </c>
      <c r="F28" s="382">
        <v>11418</v>
      </c>
      <c r="G28" s="382">
        <v>54423</v>
      </c>
      <c r="H28" s="395">
        <v>51062</v>
      </c>
      <c r="I28" s="382">
        <v>2234</v>
      </c>
      <c r="J28" s="382">
        <v>1411</v>
      </c>
      <c r="K28" s="377">
        <v>3645</v>
      </c>
      <c r="L28" s="378">
        <v>54707</v>
      </c>
      <c r="M28" s="391"/>
    </row>
    <row r="29" spans="1:13" s="374" customFormat="1" ht="33.75" customHeight="1">
      <c r="A29" s="530"/>
      <c r="B29" s="394" t="s">
        <v>595</v>
      </c>
      <c r="C29" s="382"/>
      <c r="D29" s="382"/>
      <c r="E29" s="382"/>
      <c r="F29" s="382"/>
      <c r="G29" s="382"/>
      <c r="H29" s="377"/>
      <c r="I29" s="382">
        <v>921</v>
      </c>
      <c r="J29" s="382">
        <v>378</v>
      </c>
      <c r="K29" s="377">
        <v>1299</v>
      </c>
      <c r="L29" s="378">
        <v>1299</v>
      </c>
      <c r="M29" s="391"/>
    </row>
    <row r="31" spans="1:13" s="374" customFormat="1" ht="15.75">
      <c r="A31" s="372"/>
      <c r="B31" s="373"/>
      <c r="C31" s="372"/>
      <c r="D31" s="372"/>
      <c r="E31" s="372"/>
      <c r="F31" s="372"/>
      <c r="G31" s="372"/>
      <c r="H31" s="372"/>
      <c r="I31" s="372"/>
      <c r="J31" s="396"/>
      <c r="K31" s="396"/>
      <c r="L31" s="372"/>
      <c r="M31" s="372"/>
    </row>
    <row r="32" spans="1:13" s="374" customFormat="1" ht="15.75">
      <c r="A32" s="372"/>
      <c r="B32" s="373"/>
      <c r="C32" s="372"/>
      <c r="D32" s="372"/>
      <c r="E32" s="372"/>
      <c r="F32" s="372"/>
      <c r="G32" s="379"/>
      <c r="H32" s="379"/>
      <c r="I32" s="372"/>
      <c r="J32" s="396"/>
      <c r="K32" s="396"/>
      <c r="L32" s="372"/>
      <c r="M32" s="372"/>
    </row>
    <row r="36" spans="11:11">
      <c r="K36" s="397"/>
    </row>
  </sheetData>
  <mergeCells count="18">
    <mergeCell ref="A28:A29"/>
    <mergeCell ref="A15:A16"/>
    <mergeCell ref="B15:B16"/>
    <mergeCell ref="A19:A20"/>
    <mergeCell ref="L8:L9"/>
    <mergeCell ref="A10:A11"/>
    <mergeCell ref="K8:K9"/>
    <mergeCell ref="F8:F9"/>
    <mergeCell ref="G8:G9"/>
    <mergeCell ref="H8:H9"/>
    <mergeCell ref="I8:J8"/>
    <mergeCell ref="A12:A13"/>
    <mergeCell ref="E8:E9"/>
    <mergeCell ref="A6:K6"/>
    <mergeCell ref="A8:A9"/>
    <mergeCell ref="B8:B9"/>
    <mergeCell ref="C8:C9"/>
    <mergeCell ref="D8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Круглосут</vt:lpstr>
      <vt:lpstr>ДС_</vt:lpstr>
      <vt:lpstr>ЦАОП иссл</vt:lpstr>
      <vt:lpstr>КТ</vt:lpstr>
      <vt:lpstr>МРТ</vt:lpstr>
      <vt:lpstr>УЗИ ссс</vt:lpstr>
      <vt:lpstr>Эндоск</vt:lpstr>
      <vt:lpstr>Гистол</vt:lpstr>
      <vt:lpstr>гистол.сверхбаз_</vt:lpstr>
      <vt:lpstr>выезд бр</vt:lpstr>
      <vt:lpstr>УЕТ</vt:lpstr>
      <vt:lpstr>КДЦ с обр</vt:lpstr>
      <vt:lpstr>ЦЗ</vt:lpstr>
      <vt:lpstr>Д2эт</vt:lpstr>
      <vt:lpstr>ДС</vt:lpstr>
      <vt:lpstr>КС</vt:lpstr>
      <vt:lpstr>Профосм несов</vt:lpstr>
      <vt:lpstr>ДиспI и профосм</vt:lpstr>
      <vt:lpstr>ДС!Заголовки_для_печати</vt:lpstr>
      <vt:lpstr>ДС!Область_печати</vt:lpstr>
      <vt:lpstr>'КДЦ с обр'!Область_печати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2020-04-28T11:59:57Z</dcterms:modified>
</cp:coreProperties>
</file>