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" windowWidth="15180" windowHeight="7560" tabRatio="675" firstSheet="4" activeTab="4"/>
  </bookViews>
  <sheets>
    <sheet name="С лечебно-диагностической целью" sheetId="8" r:id="rId1"/>
    <sheet name="С лечебно-диагностической 26.11" sheetId="14" r:id="rId2"/>
    <sheet name="С лечебно-диагностической 04.12" sheetId="15" r:id="rId3"/>
    <sheet name="С лечебно-диагностической 05.12" sheetId="16" r:id="rId4"/>
    <sheet name="АПП лд" sheetId="21" r:id="rId5"/>
    <sheet name="АПП пц" sheetId="23" r:id="rId6"/>
    <sheet name="НП" sheetId="24" r:id="rId7"/>
    <sheet name="Параклиника" sheetId="22" r:id="rId8"/>
    <sheet name="СМП" sheetId="25" r:id="rId9"/>
    <sheet name="УЕТ" sheetId="26" r:id="rId10"/>
  </sheets>
  <definedNames>
    <definedName name="_xlnm._FilterDatabase" localSheetId="4" hidden="1">'АПП лд'!$A$1:$H$159</definedName>
    <definedName name="_xlnm._FilterDatabase" localSheetId="2" hidden="1">'С лечебно-диагностической 04.12'!$A$3:$W$164</definedName>
    <definedName name="_xlnm._FilterDatabase" localSheetId="3" hidden="1">'С лечебно-диагностической 05.12'!$A$3:$W$164</definedName>
    <definedName name="_xlnm._FilterDatabase" localSheetId="1" hidden="1">'С лечебно-диагностической 26.11'!$A$3:$W$164</definedName>
    <definedName name="_xlnm._FilterDatabase" localSheetId="0" hidden="1">'С лечебно-диагностической целью'!$A$3:$W$149</definedName>
    <definedName name="_xlnm.Print_Titles" localSheetId="4">'АПП лд'!$2:$5</definedName>
    <definedName name="_xlnm.Print_Titles" localSheetId="2">'С лечебно-диагностической 04.12'!$3:$5</definedName>
    <definedName name="_xlnm.Print_Titles" localSheetId="3">'С лечебно-диагностической 05.12'!$3:$5</definedName>
    <definedName name="_xlnm.Print_Titles" localSheetId="1">'С лечебно-диагностической 26.11'!$3:$5</definedName>
    <definedName name="_xlnm.Print_Titles" localSheetId="0">'С лечебно-диагностической целью'!$3:$5</definedName>
    <definedName name="_xlnm.Print_Area" localSheetId="4">'АПП лд'!$A$2:$D$157</definedName>
    <definedName name="_xlnm.Print_Area" localSheetId="2">'С лечебно-диагностической 04.12'!$A$1:$W$192</definedName>
    <definedName name="_xlnm.Print_Area" localSheetId="3">'С лечебно-диагностической 05.12'!$A$1:$Y$192</definedName>
    <definedName name="_xlnm.Print_Area" localSheetId="1">'С лечебно-диагностической 26.11'!$A$1:$W$191</definedName>
    <definedName name="_xlnm.Print_Area" localSheetId="0">'С лечебно-диагностической целью'!$A$1:$AB$173</definedName>
  </definedNames>
  <calcPr calcId="125725" refMode="R1C1"/>
</workbook>
</file>

<file path=xl/calcChain.xml><?xml version="1.0" encoding="utf-8"?>
<calcChain xmlns="http://schemas.openxmlformats.org/spreadsheetml/2006/main">
  <c r="D112" i="26"/>
  <c r="D118" s="1"/>
  <c r="C112"/>
  <c r="C118" s="1"/>
  <c r="H260" i="22"/>
  <c r="H245"/>
  <c r="H239"/>
  <c r="H150"/>
  <c r="H63"/>
  <c r="H35"/>
  <c r="I52" i="25"/>
  <c r="G50"/>
  <c r="F50"/>
  <c r="H49"/>
  <c r="H48"/>
  <c r="H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D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D13"/>
  <c r="D50" s="1"/>
  <c r="H12"/>
  <c r="E12"/>
  <c r="H11"/>
  <c r="E11"/>
  <c r="H10"/>
  <c r="E10"/>
  <c r="H9"/>
  <c r="E9"/>
  <c r="H8"/>
  <c r="E8"/>
  <c r="H7"/>
  <c r="E7"/>
  <c r="H6"/>
  <c r="E6"/>
  <c r="H50" l="1"/>
  <c r="E13"/>
  <c r="E27"/>
  <c r="J37"/>
  <c r="E50" l="1"/>
  <c r="C90" i="24" l="1"/>
  <c r="E87"/>
  <c r="D87"/>
  <c r="E86"/>
  <c r="D86"/>
  <c r="D85"/>
  <c r="E84"/>
  <c r="D84"/>
  <c r="E83"/>
  <c r="D83"/>
  <c r="E82"/>
  <c r="D82"/>
  <c r="E81"/>
  <c r="D8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A55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A36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E35"/>
  <c r="D35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E11"/>
  <c r="D11"/>
  <c r="E10"/>
  <c r="D10"/>
  <c r="E9"/>
  <c r="D9"/>
  <c r="A9"/>
  <c r="E8"/>
  <c r="D8"/>
  <c r="E7"/>
  <c r="E88" s="1"/>
  <c r="D7"/>
  <c r="D88" s="1"/>
  <c r="H163" i="23" l="1"/>
  <c r="G163"/>
  <c r="F163"/>
  <c r="E163"/>
  <c r="D163"/>
  <c r="C163"/>
  <c r="D159" i="21" l="1"/>
  <c r="C159"/>
  <c r="E158"/>
  <c r="G158"/>
  <c r="F158"/>
  <c r="H158"/>
  <c r="E143"/>
  <c r="G119" l="1"/>
  <c r="G142"/>
  <c r="G143"/>
  <c r="G144"/>
  <c r="G145"/>
  <c r="G147"/>
  <c r="G148"/>
  <c r="G149"/>
  <c r="G150"/>
  <c r="G151"/>
  <c r="G152"/>
  <c r="G153"/>
  <c r="G154"/>
  <c r="G155"/>
  <c r="G156"/>
  <c r="H119"/>
  <c r="H142"/>
  <c r="H143"/>
  <c r="H144"/>
  <c r="H145"/>
  <c r="H147"/>
  <c r="H148"/>
  <c r="H149"/>
  <c r="H150"/>
  <c r="H151"/>
  <c r="H152"/>
  <c r="H153"/>
  <c r="H154"/>
  <c r="H155"/>
  <c r="H156"/>
  <c r="E7"/>
  <c r="E6"/>
  <c r="E19"/>
  <c r="E29"/>
  <c r="E30"/>
  <c r="E31"/>
  <c r="E32"/>
  <c r="E33"/>
  <c r="E34"/>
  <c r="E35"/>
  <c r="E40"/>
  <c r="E41"/>
  <c r="E42"/>
  <c r="E49"/>
  <c r="E51"/>
  <c r="E60"/>
  <c r="E61"/>
  <c r="E63"/>
  <c r="E72"/>
  <c r="E73"/>
  <c r="E74"/>
  <c r="E76"/>
  <c r="E77"/>
  <c r="E78"/>
  <c r="E79"/>
  <c r="E80"/>
  <c r="E81"/>
  <c r="E82"/>
  <c r="E83"/>
  <c r="E84"/>
  <c r="E85"/>
  <c r="E86"/>
  <c r="E110"/>
  <c r="E111"/>
  <c r="E116"/>
  <c r="E119"/>
  <c r="E120"/>
  <c r="E121"/>
  <c r="E122"/>
  <c r="E128"/>
  <c r="E130"/>
  <c r="E131"/>
  <c r="E136"/>
  <c r="E137"/>
  <c r="E138"/>
  <c r="E139"/>
  <c r="E140"/>
  <c r="E141"/>
  <c r="E142"/>
  <c r="E144"/>
  <c r="E145"/>
  <c r="E146"/>
  <c r="E147"/>
  <c r="E148"/>
  <c r="E149"/>
  <c r="E150"/>
  <c r="E151"/>
  <c r="E152"/>
  <c r="E153"/>
  <c r="E154"/>
  <c r="E155"/>
  <c r="E15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6"/>
  <c r="E54" l="1"/>
  <c r="E13"/>
  <c r="E46"/>
  <c r="E62"/>
  <c r="E100"/>
  <c r="E14"/>
  <c r="E39"/>
  <c r="E47"/>
  <c r="E57"/>
  <c r="E15"/>
  <c r="E24"/>
  <c r="E43"/>
  <c r="E45"/>
  <c r="E107"/>
  <c r="E90"/>
  <c r="E124"/>
  <c r="E38"/>
  <c r="E12"/>
  <c r="E20"/>
  <c r="E56"/>
  <c r="E113"/>
  <c r="E28"/>
  <c r="E71"/>
  <c r="E115"/>
  <c r="E106"/>
  <c r="E105"/>
  <c r="E99"/>
  <c r="E88"/>
  <c r="E75"/>
  <c r="E68"/>
  <c r="E59"/>
  <c r="E50"/>
  <c r="E44"/>
  <c r="E26"/>
  <c r="E25"/>
  <c r="E11"/>
  <c r="E10"/>
  <c r="E69"/>
  <c r="E67"/>
  <c r="E65"/>
  <c r="E64"/>
  <c r="E66"/>
  <c r="E70"/>
  <c r="E94"/>
  <c r="E101"/>
  <c r="E135"/>
  <c r="E134"/>
  <c r="E133"/>
  <c r="E132"/>
  <c r="E129"/>
  <c r="E127"/>
  <c r="E126"/>
  <c r="E125"/>
  <c r="E123"/>
  <c r="E118"/>
  <c r="E117"/>
  <c r="E114"/>
  <c r="E112"/>
  <c r="E109"/>
  <c r="E108"/>
  <c r="E104"/>
  <c r="E103"/>
  <c r="E102"/>
  <c r="E98"/>
  <c r="E97"/>
  <c r="E96"/>
  <c r="E95"/>
  <c r="E93"/>
  <c r="E92"/>
  <c r="E91"/>
  <c r="E89"/>
  <c r="E87"/>
  <c r="E58"/>
  <c r="E55"/>
  <c r="E53"/>
  <c r="E52"/>
  <c r="E48"/>
  <c r="E37"/>
  <c r="E36"/>
  <c r="E23"/>
  <c r="E27"/>
  <c r="E22"/>
  <c r="E21"/>
  <c r="E18"/>
  <c r="E17"/>
  <c r="E16"/>
  <c r="E9"/>
  <c r="E8"/>
  <c r="H157" l="1"/>
  <c r="F157"/>
  <c r="G157"/>
  <c r="E157"/>
  <c r="J156"/>
  <c r="J155"/>
  <c r="J154"/>
  <c r="J153"/>
  <c r="J152"/>
  <c r="J151"/>
  <c r="J150"/>
  <c r="J148"/>
  <c r="J147"/>
  <c r="J146"/>
  <c r="H146"/>
  <c r="G146"/>
  <c r="J145"/>
  <c r="J144"/>
  <c r="J143"/>
  <c r="J141"/>
  <c r="H141"/>
  <c r="G141"/>
  <c r="J140"/>
  <c r="H140"/>
  <c r="G140"/>
  <c r="J139"/>
  <c r="H139"/>
  <c r="G139"/>
  <c r="J138"/>
  <c r="H138"/>
  <c r="G138"/>
  <c r="J137"/>
  <c r="H137"/>
  <c r="G137"/>
  <c r="J136"/>
  <c r="H136"/>
  <c r="G136"/>
  <c r="J135"/>
  <c r="H135"/>
  <c r="G135"/>
  <c r="J134"/>
  <c r="H134"/>
  <c r="G134"/>
  <c r="J133"/>
  <c r="H133"/>
  <c r="G133"/>
  <c r="J132"/>
  <c r="H132"/>
  <c r="G132"/>
  <c r="J131"/>
  <c r="H131"/>
  <c r="G131"/>
  <c r="J130"/>
  <c r="H130"/>
  <c r="G130"/>
  <c r="J129"/>
  <c r="H129"/>
  <c r="G129"/>
  <c r="J128"/>
  <c r="H128"/>
  <c r="G128"/>
  <c r="J127"/>
  <c r="H127"/>
  <c r="G127"/>
  <c r="J126"/>
  <c r="H126"/>
  <c r="G126"/>
  <c r="J125"/>
  <c r="H125"/>
  <c r="G125"/>
  <c r="J124"/>
  <c r="H124"/>
  <c r="G124"/>
  <c r="J123"/>
  <c r="H123"/>
  <c r="G123"/>
  <c r="J122"/>
  <c r="H122"/>
  <c r="G122"/>
  <c r="J121"/>
  <c r="H121"/>
  <c r="G121"/>
  <c r="J120"/>
  <c r="H120"/>
  <c r="G120"/>
  <c r="J119"/>
  <c r="J118"/>
  <c r="H118"/>
  <c r="G118"/>
  <c r="J117"/>
  <c r="H117"/>
  <c r="G117"/>
  <c r="J116"/>
  <c r="H116"/>
  <c r="G116"/>
  <c r="J115"/>
  <c r="H115"/>
  <c r="G115"/>
  <c r="J114"/>
  <c r="H114"/>
  <c r="G114"/>
  <c r="J113"/>
  <c r="H113"/>
  <c r="G113"/>
  <c r="J112"/>
  <c r="H112"/>
  <c r="G112"/>
  <c r="J111"/>
  <c r="H111"/>
  <c r="G111"/>
  <c r="J110"/>
  <c r="H110"/>
  <c r="G110"/>
  <c r="J109"/>
  <c r="H109"/>
  <c r="G109"/>
  <c r="J108"/>
  <c r="H108"/>
  <c r="G108"/>
  <c r="J107"/>
  <c r="H107"/>
  <c r="G107"/>
  <c r="J106"/>
  <c r="H106"/>
  <c r="G106"/>
  <c r="J105"/>
  <c r="H105"/>
  <c r="G105"/>
  <c r="J104"/>
  <c r="H104"/>
  <c r="G104"/>
  <c r="J103"/>
  <c r="H103"/>
  <c r="G103"/>
  <c r="J102"/>
  <c r="H102"/>
  <c r="G102"/>
  <c r="J101"/>
  <c r="H101"/>
  <c r="G101"/>
  <c r="J100"/>
  <c r="H100"/>
  <c r="G100"/>
  <c r="J99"/>
  <c r="H99"/>
  <c r="G99"/>
  <c r="J98"/>
  <c r="H98"/>
  <c r="G98"/>
  <c r="J97"/>
  <c r="H97"/>
  <c r="G97"/>
  <c r="J96"/>
  <c r="H96"/>
  <c r="G96"/>
  <c r="J95"/>
  <c r="H95"/>
  <c r="G95"/>
  <c r="J94"/>
  <c r="H94"/>
  <c r="G94"/>
  <c r="J93"/>
  <c r="H93"/>
  <c r="G93"/>
  <c r="J92"/>
  <c r="H92"/>
  <c r="G92"/>
  <c r="J91"/>
  <c r="H91"/>
  <c r="G91"/>
  <c r="J90"/>
  <c r="H90"/>
  <c r="G90"/>
  <c r="J89"/>
  <c r="H89"/>
  <c r="G89"/>
  <c r="J88"/>
  <c r="H88"/>
  <c r="G88"/>
  <c r="J87"/>
  <c r="H87"/>
  <c r="G87"/>
  <c r="J86"/>
  <c r="H86"/>
  <c r="G86"/>
  <c r="J85"/>
  <c r="H85"/>
  <c r="G85"/>
  <c r="J84"/>
  <c r="H84"/>
  <c r="G84"/>
  <c r="J83"/>
  <c r="H83"/>
  <c r="G83"/>
  <c r="J82"/>
  <c r="H82"/>
  <c r="G82"/>
  <c r="J81"/>
  <c r="H81"/>
  <c r="G81"/>
  <c r="J80"/>
  <c r="H80"/>
  <c r="G80"/>
  <c r="J79"/>
  <c r="H79"/>
  <c r="G79"/>
  <c r="J78"/>
  <c r="H78"/>
  <c r="G78"/>
  <c r="J77"/>
  <c r="H77"/>
  <c r="G77"/>
  <c r="J76"/>
  <c r="H76"/>
  <c r="G76"/>
  <c r="J75"/>
  <c r="H75"/>
  <c r="G75"/>
  <c r="J74"/>
  <c r="H74"/>
  <c r="G74"/>
  <c r="J73"/>
  <c r="H73"/>
  <c r="G73"/>
  <c r="J72"/>
  <c r="H72"/>
  <c r="G72"/>
  <c r="J71"/>
  <c r="H71"/>
  <c r="G71"/>
  <c r="J70"/>
  <c r="H70"/>
  <c r="G70"/>
  <c r="J69"/>
  <c r="H69"/>
  <c r="G69"/>
  <c r="J68"/>
  <c r="H68"/>
  <c r="G68"/>
  <c r="H67"/>
  <c r="G67"/>
  <c r="J66"/>
  <c r="H66"/>
  <c r="G66"/>
  <c r="J65"/>
  <c r="H65"/>
  <c r="G65"/>
  <c r="J64"/>
  <c r="H64"/>
  <c r="G64"/>
  <c r="J63"/>
  <c r="H63"/>
  <c r="G63"/>
  <c r="H62"/>
  <c r="G62"/>
  <c r="J61"/>
  <c r="H61"/>
  <c r="G61"/>
  <c r="J60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J51"/>
  <c r="H51"/>
  <c r="G51"/>
  <c r="J50"/>
  <c r="H50"/>
  <c r="G50"/>
  <c r="J49"/>
  <c r="H49"/>
  <c r="G49"/>
  <c r="H48"/>
  <c r="G48"/>
  <c r="J47"/>
  <c r="H47"/>
  <c r="G47"/>
  <c r="J46"/>
  <c r="H46"/>
  <c r="G46"/>
  <c r="J45"/>
  <c r="H45"/>
  <c r="G45"/>
  <c r="J44"/>
  <c r="H44"/>
  <c r="G44"/>
  <c r="J43"/>
  <c r="H43"/>
  <c r="G43"/>
  <c r="J42"/>
  <c r="H42"/>
  <c r="G42"/>
  <c r="J41"/>
  <c r="H41"/>
  <c r="G41"/>
  <c r="J40"/>
  <c r="H40"/>
  <c r="G40"/>
  <c r="J39"/>
  <c r="H39"/>
  <c r="G39"/>
  <c r="J38"/>
  <c r="H38"/>
  <c r="G38"/>
  <c r="J37"/>
  <c r="H37"/>
  <c r="G37"/>
  <c r="J36"/>
  <c r="H36"/>
  <c r="G36"/>
  <c r="J35"/>
  <c r="H35"/>
  <c r="G35"/>
  <c r="J34"/>
  <c r="H34"/>
  <c r="G34"/>
  <c r="J33"/>
  <c r="H33"/>
  <c r="G33"/>
  <c r="J32"/>
  <c r="H32"/>
  <c r="G32"/>
  <c r="J31"/>
  <c r="H31"/>
  <c r="G31"/>
  <c r="J30"/>
  <c r="H30"/>
  <c r="G30"/>
  <c r="J29"/>
  <c r="H29"/>
  <c r="G29"/>
  <c r="J28"/>
  <c r="H28"/>
  <c r="G28"/>
  <c r="J27"/>
  <c r="H27"/>
  <c r="G27"/>
  <c r="J26"/>
  <c r="H26"/>
  <c r="G26"/>
  <c r="J25"/>
  <c r="H25"/>
  <c r="G25"/>
  <c r="J24"/>
  <c r="H24"/>
  <c r="G24"/>
  <c r="J23"/>
  <c r="H23"/>
  <c r="G23"/>
  <c r="J22"/>
  <c r="H22"/>
  <c r="G22"/>
  <c r="J21"/>
  <c r="H21"/>
  <c r="G21"/>
  <c r="H20"/>
  <c r="G20"/>
  <c r="J19"/>
  <c r="H19"/>
  <c r="G19"/>
  <c r="J18"/>
  <c r="H18"/>
  <c r="G18"/>
  <c r="J17"/>
  <c r="H17"/>
  <c r="G17"/>
  <c r="J16"/>
  <c r="H16"/>
  <c r="G16"/>
  <c r="H15"/>
  <c r="G15"/>
  <c r="J14"/>
  <c r="H14"/>
  <c r="G14"/>
  <c r="J13"/>
  <c r="H13"/>
  <c r="G13"/>
  <c r="J12"/>
  <c r="H12"/>
  <c r="G12"/>
  <c r="J11"/>
  <c r="H11"/>
  <c r="G11"/>
  <c r="J10"/>
  <c r="H10"/>
  <c r="G10"/>
  <c r="J9"/>
  <c r="H9"/>
  <c r="G9"/>
  <c r="H8"/>
  <c r="G8"/>
  <c r="J7"/>
  <c r="H7"/>
  <c r="G7"/>
  <c r="J6"/>
  <c r="H6"/>
  <c r="G6"/>
  <c r="J15" l="1"/>
  <c r="J48"/>
  <c r="J52"/>
  <c r="J53"/>
  <c r="J54"/>
  <c r="J55"/>
  <c r="J56"/>
  <c r="J57"/>
  <c r="J58"/>
  <c r="J59"/>
  <c r="J62"/>
  <c r="J8"/>
  <c r="J20"/>
  <c r="J67"/>
  <c r="J157" l="1"/>
  <c r="Y7" i="16" l="1"/>
  <c r="X7"/>
  <c r="W7" l="1"/>
  <c r="Y157" l="1"/>
  <c r="Y161"/>
  <c r="Y160"/>
  <c r="Y158"/>
  <c r="Y159"/>
  <c r="X157"/>
  <c r="V7"/>
  <c r="W13"/>
  <c r="V13" s="1"/>
  <c r="Z13" s="1"/>
  <c r="D186"/>
  <c r="W161"/>
  <c r="E161"/>
  <c r="D161"/>
  <c r="E160"/>
  <c r="D160"/>
  <c r="E159"/>
  <c r="D159"/>
  <c r="E158"/>
  <c r="D158"/>
  <c r="U157"/>
  <c r="T157"/>
  <c r="Q157"/>
  <c r="P157"/>
  <c r="M157"/>
  <c r="L157"/>
  <c r="J157"/>
  <c r="I157"/>
  <c r="G157"/>
  <c r="F157"/>
  <c r="E157"/>
  <c r="E164" s="1"/>
  <c r="D157"/>
  <c r="Z156"/>
  <c r="V144"/>
  <c r="Z144" s="1"/>
  <c r="V143"/>
  <c r="Z143" s="1"/>
  <c r="V142"/>
  <c r="Z142" s="1"/>
  <c r="V141"/>
  <c r="Z141" s="1"/>
  <c r="Z140"/>
  <c r="V139"/>
  <c r="Z139" s="1"/>
  <c r="S139"/>
  <c r="R139"/>
  <c r="O139"/>
  <c r="N139"/>
  <c r="K139"/>
  <c r="H139"/>
  <c r="V138"/>
  <c r="Z138" s="1"/>
  <c r="S138"/>
  <c r="R138"/>
  <c r="O138"/>
  <c r="N138"/>
  <c r="K138"/>
  <c r="H138"/>
  <c r="V137"/>
  <c r="Z137" s="1"/>
  <c r="V136"/>
  <c r="Z136" s="1"/>
  <c r="S136"/>
  <c r="R136"/>
  <c r="O136"/>
  <c r="N136"/>
  <c r="K136"/>
  <c r="H136"/>
  <c r="V135"/>
  <c r="Z135" s="1"/>
  <c r="S135"/>
  <c r="R135"/>
  <c r="O135"/>
  <c r="N135"/>
  <c r="K135"/>
  <c r="H135"/>
  <c r="V134"/>
  <c r="Z134" s="1"/>
  <c r="S134"/>
  <c r="R134"/>
  <c r="O134"/>
  <c r="N134"/>
  <c r="K134"/>
  <c r="H134"/>
  <c r="V133"/>
  <c r="Z133" s="1"/>
  <c r="S133"/>
  <c r="R133"/>
  <c r="O133"/>
  <c r="N133"/>
  <c r="K133"/>
  <c r="H133"/>
  <c r="V132"/>
  <c r="Z132" s="1"/>
  <c r="S132"/>
  <c r="R132"/>
  <c r="O132"/>
  <c r="N132"/>
  <c r="K132"/>
  <c r="H132"/>
  <c r="V131"/>
  <c r="Z131" s="1"/>
  <c r="S131"/>
  <c r="R131"/>
  <c r="O131"/>
  <c r="N131"/>
  <c r="K131"/>
  <c r="H131"/>
  <c r="V130"/>
  <c r="Z130" s="1"/>
  <c r="S130"/>
  <c r="R130"/>
  <c r="O130"/>
  <c r="N130"/>
  <c r="K130"/>
  <c r="H130"/>
  <c r="V129"/>
  <c r="Z129" s="1"/>
  <c r="S129"/>
  <c r="R129"/>
  <c r="O129"/>
  <c r="N129"/>
  <c r="K129"/>
  <c r="H129"/>
  <c r="Z128"/>
  <c r="S128"/>
  <c r="R128"/>
  <c r="O128"/>
  <c r="N128"/>
  <c r="K128"/>
  <c r="H128"/>
  <c r="V127"/>
  <c r="Z127" s="1"/>
  <c r="S127"/>
  <c r="R127"/>
  <c r="O127"/>
  <c r="N127"/>
  <c r="K127"/>
  <c r="H127"/>
  <c r="V126"/>
  <c r="Z126" s="1"/>
  <c r="S126"/>
  <c r="R126"/>
  <c r="O126"/>
  <c r="N126"/>
  <c r="K126"/>
  <c r="H126"/>
  <c r="W125"/>
  <c r="V125" s="1"/>
  <c r="Z125" s="1"/>
  <c r="S125"/>
  <c r="R125"/>
  <c r="O125"/>
  <c r="N125"/>
  <c r="K125"/>
  <c r="H125"/>
  <c r="W124"/>
  <c r="V124" s="1"/>
  <c r="Z124" s="1"/>
  <c r="S124"/>
  <c r="R124"/>
  <c r="O124"/>
  <c r="N124"/>
  <c r="K124"/>
  <c r="H124"/>
  <c r="W123"/>
  <c r="V123" s="1"/>
  <c r="Z123" s="1"/>
  <c r="S123"/>
  <c r="R123"/>
  <c r="O123"/>
  <c r="N123"/>
  <c r="K123"/>
  <c r="H123"/>
  <c r="V122"/>
  <c r="Z122" s="1"/>
  <c r="S122"/>
  <c r="R122"/>
  <c r="O122"/>
  <c r="N122"/>
  <c r="K122"/>
  <c r="H122"/>
  <c r="W121"/>
  <c r="V121" s="1"/>
  <c r="Z121" s="1"/>
  <c r="S121"/>
  <c r="R121"/>
  <c r="O121"/>
  <c r="N121"/>
  <c r="K121"/>
  <c r="H121"/>
  <c r="W120"/>
  <c r="V120" s="1"/>
  <c r="Z120" s="1"/>
  <c r="S120"/>
  <c r="R120"/>
  <c r="O120"/>
  <c r="N120"/>
  <c r="K120"/>
  <c r="H120"/>
  <c r="W119"/>
  <c r="V119" s="1"/>
  <c r="Z119" s="1"/>
  <c r="S119"/>
  <c r="R119"/>
  <c r="O119"/>
  <c r="N119"/>
  <c r="K119"/>
  <c r="H119"/>
  <c r="W118"/>
  <c r="V118" s="1"/>
  <c r="Z118" s="1"/>
  <c r="S118"/>
  <c r="R118"/>
  <c r="O118"/>
  <c r="N118"/>
  <c r="K118"/>
  <c r="H118"/>
  <c r="W117"/>
  <c r="V117" s="1"/>
  <c r="Z117" s="1"/>
  <c r="S117"/>
  <c r="R117"/>
  <c r="O117"/>
  <c r="N117"/>
  <c r="K117"/>
  <c r="H117"/>
  <c r="W116"/>
  <c r="V116" s="1"/>
  <c r="Z116" s="1"/>
  <c r="S116"/>
  <c r="R116"/>
  <c r="O116"/>
  <c r="N116"/>
  <c r="K116"/>
  <c r="H116"/>
  <c r="W115"/>
  <c r="V115" s="1"/>
  <c r="Z115" s="1"/>
  <c r="S115"/>
  <c r="R115"/>
  <c r="O115"/>
  <c r="N115"/>
  <c r="K115"/>
  <c r="H115"/>
  <c r="W114"/>
  <c r="V114" s="1"/>
  <c r="Z114" s="1"/>
  <c r="S114"/>
  <c r="R114"/>
  <c r="O114"/>
  <c r="N114"/>
  <c r="K114"/>
  <c r="H114"/>
  <c r="W113"/>
  <c r="V113" s="1"/>
  <c r="Z113" s="1"/>
  <c r="S113"/>
  <c r="R113"/>
  <c r="O113"/>
  <c r="N113"/>
  <c r="K113"/>
  <c r="H113"/>
  <c r="W112"/>
  <c r="V112" s="1"/>
  <c r="Z112" s="1"/>
  <c r="S112"/>
  <c r="R112"/>
  <c r="O112"/>
  <c r="N112"/>
  <c r="K112"/>
  <c r="H112"/>
  <c r="W111"/>
  <c r="V111" s="1"/>
  <c r="Z111" s="1"/>
  <c r="S111"/>
  <c r="R111"/>
  <c r="O111"/>
  <c r="N111"/>
  <c r="K111"/>
  <c r="H111"/>
  <c r="W110"/>
  <c r="V110" s="1"/>
  <c r="Z110" s="1"/>
  <c r="S110"/>
  <c r="R110"/>
  <c r="O110"/>
  <c r="N110"/>
  <c r="K110"/>
  <c r="H110"/>
  <c r="W109"/>
  <c r="V109" s="1"/>
  <c r="Z109" s="1"/>
  <c r="S109"/>
  <c r="R109"/>
  <c r="O109"/>
  <c r="N109"/>
  <c r="K109"/>
  <c r="H109"/>
  <c r="W108"/>
  <c r="V108" s="1"/>
  <c r="Z108" s="1"/>
  <c r="S108"/>
  <c r="R108"/>
  <c r="O108"/>
  <c r="N108"/>
  <c r="K108"/>
  <c r="H108"/>
  <c r="W107"/>
  <c r="V107" s="1"/>
  <c r="Z107" s="1"/>
  <c r="S107"/>
  <c r="R107"/>
  <c r="O107"/>
  <c r="N107"/>
  <c r="K107"/>
  <c r="H107"/>
  <c r="W106"/>
  <c r="V106" s="1"/>
  <c r="Z106" s="1"/>
  <c r="S106"/>
  <c r="R106"/>
  <c r="O106"/>
  <c r="N106"/>
  <c r="K106"/>
  <c r="H106"/>
  <c r="V105"/>
  <c r="Z105" s="1"/>
  <c r="S105"/>
  <c r="O105"/>
  <c r="K105"/>
  <c r="H105"/>
  <c r="W104"/>
  <c r="V104" s="1"/>
  <c r="Z104" s="1"/>
  <c r="S104"/>
  <c r="R104"/>
  <c r="O104"/>
  <c r="N104"/>
  <c r="K104"/>
  <c r="H104"/>
  <c r="V103"/>
  <c r="Z103" s="1"/>
  <c r="S103"/>
  <c r="R103"/>
  <c r="O103"/>
  <c r="N103"/>
  <c r="K103"/>
  <c r="H103"/>
  <c r="V102"/>
  <c r="Z102" s="1"/>
  <c r="S102"/>
  <c r="R102"/>
  <c r="O102"/>
  <c r="N102"/>
  <c r="K102"/>
  <c r="H102"/>
  <c r="V101"/>
  <c r="Z101" s="1"/>
  <c r="S101"/>
  <c r="R101"/>
  <c r="O101"/>
  <c r="N101"/>
  <c r="K101"/>
  <c r="H101"/>
  <c r="Z100"/>
  <c r="S100"/>
  <c r="R100"/>
  <c r="O100"/>
  <c r="K100"/>
  <c r="V99"/>
  <c r="Z99" s="1"/>
  <c r="S99"/>
  <c r="R99"/>
  <c r="O99"/>
  <c r="N99"/>
  <c r="K99"/>
  <c r="H99"/>
  <c r="V98"/>
  <c r="Z98" s="1"/>
  <c r="S98"/>
  <c r="R98"/>
  <c r="O98"/>
  <c r="N98"/>
  <c r="K98"/>
  <c r="H98"/>
  <c r="V97"/>
  <c r="Z97" s="1"/>
  <c r="S97"/>
  <c r="R97"/>
  <c r="O97"/>
  <c r="N97"/>
  <c r="K97"/>
  <c r="H97"/>
  <c r="V96"/>
  <c r="Z96" s="1"/>
  <c r="S96"/>
  <c r="R96"/>
  <c r="O96"/>
  <c r="N96"/>
  <c r="K96"/>
  <c r="H96"/>
  <c r="V95"/>
  <c r="Z95" s="1"/>
  <c r="S95"/>
  <c r="R95"/>
  <c r="O95"/>
  <c r="N95"/>
  <c r="K95"/>
  <c r="H95"/>
  <c r="V94"/>
  <c r="Z94" s="1"/>
  <c r="S94"/>
  <c r="R94"/>
  <c r="O94"/>
  <c r="N94"/>
  <c r="K94"/>
  <c r="H94"/>
  <c r="V93"/>
  <c r="Z93" s="1"/>
  <c r="S93"/>
  <c r="R93"/>
  <c r="O93"/>
  <c r="N93"/>
  <c r="K93"/>
  <c r="H93"/>
  <c r="V92"/>
  <c r="Z92" s="1"/>
  <c r="S92"/>
  <c r="R92"/>
  <c r="O92"/>
  <c r="N92"/>
  <c r="K92"/>
  <c r="H92"/>
  <c r="W91"/>
  <c r="V91"/>
  <c r="Z91" s="1"/>
  <c r="S91"/>
  <c r="R91"/>
  <c r="O91"/>
  <c r="N91"/>
  <c r="K91"/>
  <c r="H91"/>
  <c r="W90"/>
  <c r="V90"/>
  <c r="Z90" s="1"/>
  <c r="S90"/>
  <c r="R90"/>
  <c r="O90"/>
  <c r="N90"/>
  <c r="K90"/>
  <c r="H90"/>
  <c r="W89"/>
  <c r="V89"/>
  <c r="Z89" s="1"/>
  <c r="S89"/>
  <c r="R89"/>
  <c r="O89"/>
  <c r="N89"/>
  <c r="K89"/>
  <c r="H89"/>
  <c r="W88"/>
  <c r="V88"/>
  <c r="Z88" s="1"/>
  <c r="S88"/>
  <c r="R88"/>
  <c r="O88"/>
  <c r="N88"/>
  <c r="K88"/>
  <c r="H88"/>
  <c r="W87"/>
  <c r="V87"/>
  <c r="Z87" s="1"/>
  <c r="S87"/>
  <c r="R87"/>
  <c r="O87"/>
  <c r="N87"/>
  <c r="K87"/>
  <c r="H87"/>
  <c r="W86"/>
  <c r="V86"/>
  <c r="Z86" s="1"/>
  <c r="S86"/>
  <c r="R86"/>
  <c r="O86"/>
  <c r="N86"/>
  <c r="K86"/>
  <c r="H86"/>
  <c r="W85"/>
  <c r="V85"/>
  <c r="Z85" s="1"/>
  <c r="S85"/>
  <c r="R85"/>
  <c r="O85"/>
  <c r="N85"/>
  <c r="K85"/>
  <c r="H85"/>
  <c r="W84"/>
  <c r="V84"/>
  <c r="Z84" s="1"/>
  <c r="S84"/>
  <c r="R84"/>
  <c r="O84"/>
  <c r="N84"/>
  <c r="K84"/>
  <c r="H84"/>
  <c r="W83"/>
  <c r="V83"/>
  <c r="Z83" s="1"/>
  <c r="S83"/>
  <c r="R83"/>
  <c r="O83"/>
  <c r="N83"/>
  <c r="K83"/>
  <c r="H83"/>
  <c r="W82"/>
  <c r="V82"/>
  <c r="Z82" s="1"/>
  <c r="S82"/>
  <c r="R82"/>
  <c r="O82"/>
  <c r="N82"/>
  <c r="K82"/>
  <c r="H82"/>
  <c r="W81"/>
  <c r="V81"/>
  <c r="Z81" s="1"/>
  <c r="S81"/>
  <c r="R81"/>
  <c r="O81"/>
  <c r="N81"/>
  <c r="K81"/>
  <c r="H81"/>
  <c r="W80"/>
  <c r="V80"/>
  <c r="Z80" s="1"/>
  <c r="S80"/>
  <c r="R80"/>
  <c r="O80"/>
  <c r="N80"/>
  <c r="K80"/>
  <c r="H80"/>
  <c r="W79"/>
  <c r="V79"/>
  <c r="Z79" s="1"/>
  <c r="S79"/>
  <c r="R79"/>
  <c r="O79"/>
  <c r="N79"/>
  <c r="K79"/>
  <c r="H79"/>
  <c r="W78"/>
  <c r="V78"/>
  <c r="Z78" s="1"/>
  <c r="S78"/>
  <c r="R78"/>
  <c r="O78"/>
  <c r="N78"/>
  <c r="K78"/>
  <c r="H78"/>
  <c r="W77"/>
  <c r="V77"/>
  <c r="Z77" s="1"/>
  <c r="S77"/>
  <c r="R77"/>
  <c r="O77"/>
  <c r="N77"/>
  <c r="K77"/>
  <c r="H77"/>
  <c r="V76"/>
  <c r="Z76" s="1"/>
  <c r="S76"/>
  <c r="R76"/>
  <c r="O76"/>
  <c r="N76"/>
  <c r="K76"/>
  <c r="H76"/>
  <c r="W75"/>
  <c r="V75" s="1"/>
  <c r="Z75" s="1"/>
  <c r="S75"/>
  <c r="R75"/>
  <c r="O75"/>
  <c r="N75"/>
  <c r="K75"/>
  <c r="H75"/>
  <c r="W74"/>
  <c r="V74" s="1"/>
  <c r="Z74" s="1"/>
  <c r="S74"/>
  <c r="R74"/>
  <c r="O74"/>
  <c r="N74"/>
  <c r="K74"/>
  <c r="H74"/>
  <c r="W73"/>
  <c r="V73" s="1"/>
  <c r="Z73" s="1"/>
  <c r="S73"/>
  <c r="R73"/>
  <c r="O73"/>
  <c r="N73"/>
  <c r="K73"/>
  <c r="H73"/>
  <c r="W72"/>
  <c r="V72" s="1"/>
  <c r="Z72" s="1"/>
  <c r="S72"/>
  <c r="R72"/>
  <c r="O72"/>
  <c r="N72"/>
  <c r="K72"/>
  <c r="H72"/>
  <c r="Z71"/>
  <c r="S71"/>
  <c r="R71"/>
  <c r="O71"/>
  <c r="N71"/>
  <c r="K71"/>
  <c r="H71"/>
  <c r="Z70"/>
  <c r="S70"/>
  <c r="R70"/>
  <c r="O70"/>
  <c r="N70"/>
  <c r="K70"/>
  <c r="H70"/>
  <c r="W69"/>
  <c r="V69" s="1"/>
  <c r="Z69" s="1"/>
  <c r="S69"/>
  <c r="R69"/>
  <c r="O69"/>
  <c r="N69"/>
  <c r="K69"/>
  <c r="H69"/>
  <c r="V68"/>
  <c r="Z68" s="1"/>
  <c r="S68"/>
  <c r="R68"/>
  <c r="O68"/>
  <c r="N68"/>
  <c r="K68"/>
  <c r="H68"/>
  <c r="W67"/>
  <c r="V67" s="1"/>
  <c r="Z67" s="1"/>
  <c r="S67"/>
  <c r="R67"/>
  <c r="O67"/>
  <c r="N67"/>
  <c r="K67"/>
  <c r="H67"/>
  <c r="V66"/>
  <c r="Z66" s="1"/>
  <c r="S66"/>
  <c r="R66"/>
  <c r="O66"/>
  <c r="N66"/>
  <c r="K66"/>
  <c r="H66"/>
  <c r="W65"/>
  <c r="V65" s="1"/>
  <c r="Z65" s="1"/>
  <c r="S65"/>
  <c r="R65"/>
  <c r="O65"/>
  <c r="N65"/>
  <c r="K65"/>
  <c r="H65"/>
  <c r="V64"/>
  <c r="Z64" s="1"/>
  <c r="S64"/>
  <c r="R64"/>
  <c r="O64"/>
  <c r="N64"/>
  <c r="K64"/>
  <c r="H64"/>
  <c r="Z63"/>
  <c r="S63"/>
  <c r="R63"/>
  <c r="O63"/>
  <c r="N63"/>
  <c r="K63"/>
  <c r="H63"/>
  <c r="V62"/>
  <c r="Z62" s="1"/>
  <c r="S62"/>
  <c r="R62"/>
  <c r="O62"/>
  <c r="N62"/>
  <c r="K62"/>
  <c r="H62"/>
  <c r="W61"/>
  <c r="V61" s="1"/>
  <c r="Z61" s="1"/>
  <c r="S61"/>
  <c r="R61"/>
  <c r="O61"/>
  <c r="N61"/>
  <c r="K61"/>
  <c r="H61"/>
  <c r="W60"/>
  <c r="V60" s="1"/>
  <c r="Z60" s="1"/>
  <c r="S60"/>
  <c r="R60"/>
  <c r="O60"/>
  <c r="N60"/>
  <c r="K60"/>
  <c r="H60"/>
  <c r="V59"/>
  <c r="Z59" s="1"/>
  <c r="S59"/>
  <c r="R59"/>
  <c r="O59"/>
  <c r="N59"/>
  <c r="K59"/>
  <c r="H59"/>
  <c r="V58"/>
  <c r="Z58" s="1"/>
  <c r="S58"/>
  <c r="R58"/>
  <c r="O58"/>
  <c r="N58"/>
  <c r="K58"/>
  <c r="H58"/>
  <c r="V57"/>
  <c r="Z57" s="1"/>
  <c r="S57"/>
  <c r="R57"/>
  <c r="O57"/>
  <c r="N57"/>
  <c r="K57"/>
  <c r="H57"/>
  <c r="W56"/>
  <c r="V56" s="1"/>
  <c r="Z56" s="1"/>
  <c r="S56"/>
  <c r="R56"/>
  <c r="O56"/>
  <c r="N56"/>
  <c r="K56"/>
  <c r="H56"/>
  <c r="W55"/>
  <c r="V55" s="1"/>
  <c r="Z55" s="1"/>
  <c r="S55"/>
  <c r="R55"/>
  <c r="O55"/>
  <c r="N55"/>
  <c r="K55"/>
  <c r="H55"/>
  <c r="W54"/>
  <c r="V54" s="1"/>
  <c r="Z54" s="1"/>
  <c r="S54"/>
  <c r="R54"/>
  <c r="O54"/>
  <c r="N54"/>
  <c r="K54"/>
  <c r="H54"/>
  <c r="W53"/>
  <c r="V53" s="1"/>
  <c r="Z53" s="1"/>
  <c r="S53"/>
  <c r="R53"/>
  <c r="O53"/>
  <c r="N53"/>
  <c r="K53"/>
  <c r="H53"/>
  <c r="V52"/>
  <c r="Z52" s="1"/>
  <c r="S52"/>
  <c r="R52"/>
  <c r="O52"/>
  <c r="N52"/>
  <c r="K52"/>
  <c r="H52"/>
  <c r="V51"/>
  <c r="Z51" s="1"/>
  <c r="S51"/>
  <c r="R51"/>
  <c r="O51"/>
  <c r="N51"/>
  <c r="K51"/>
  <c r="H51"/>
  <c r="V50"/>
  <c r="Z50" s="1"/>
  <c r="S50"/>
  <c r="R50"/>
  <c r="O50"/>
  <c r="N50"/>
  <c r="K50"/>
  <c r="H50"/>
  <c r="W49"/>
  <c r="V49" s="1"/>
  <c r="Z49" s="1"/>
  <c r="S49"/>
  <c r="R49"/>
  <c r="O49"/>
  <c r="N49"/>
  <c r="K49"/>
  <c r="H49"/>
  <c r="W48"/>
  <c r="V48" s="1"/>
  <c r="Z48" s="1"/>
  <c r="S48"/>
  <c r="R48"/>
  <c r="O48"/>
  <c r="N48"/>
  <c r="K48"/>
  <c r="H48"/>
  <c r="W47"/>
  <c r="V47" s="1"/>
  <c r="Z47" s="1"/>
  <c r="S47"/>
  <c r="R47"/>
  <c r="O47"/>
  <c r="N47"/>
  <c r="K47"/>
  <c r="H47"/>
  <c r="V46"/>
  <c r="Z46" s="1"/>
  <c r="S46"/>
  <c r="R46"/>
  <c r="O46"/>
  <c r="N46"/>
  <c r="K46"/>
  <c r="H46"/>
  <c r="V45"/>
  <c r="Z45" s="1"/>
  <c r="S45"/>
  <c r="R45"/>
  <c r="O45"/>
  <c r="N45"/>
  <c r="K45"/>
  <c r="H45"/>
  <c r="V44"/>
  <c r="Z44" s="1"/>
  <c r="S44"/>
  <c r="R44"/>
  <c r="O44"/>
  <c r="N44"/>
  <c r="K44"/>
  <c r="H44"/>
  <c r="W43"/>
  <c r="V43" s="1"/>
  <c r="Z43" s="1"/>
  <c r="S43"/>
  <c r="R43"/>
  <c r="O43"/>
  <c r="N43"/>
  <c r="K43"/>
  <c r="H43"/>
  <c r="W42"/>
  <c r="V42" s="1"/>
  <c r="Z42" s="1"/>
  <c r="S42"/>
  <c r="R42"/>
  <c r="O42"/>
  <c r="N42"/>
  <c r="K42"/>
  <c r="H42"/>
  <c r="W41"/>
  <c r="V41" s="1"/>
  <c r="Z41" s="1"/>
  <c r="S41"/>
  <c r="R41"/>
  <c r="O41"/>
  <c r="N41"/>
  <c r="K41"/>
  <c r="H41"/>
  <c r="W40"/>
  <c r="V40" s="1"/>
  <c r="Z40" s="1"/>
  <c r="S40"/>
  <c r="R40"/>
  <c r="O40"/>
  <c r="N40"/>
  <c r="K40"/>
  <c r="H40"/>
  <c r="W39"/>
  <c r="S39"/>
  <c r="R39"/>
  <c r="O39"/>
  <c r="N39"/>
  <c r="K39"/>
  <c r="H39"/>
  <c r="W38"/>
  <c r="V38" s="1"/>
  <c r="Z38" s="1"/>
  <c r="S38"/>
  <c r="R38"/>
  <c r="O38"/>
  <c r="N38"/>
  <c r="K38"/>
  <c r="H38"/>
  <c r="V37"/>
  <c r="Z37" s="1"/>
  <c r="S37"/>
  <c r="R37"/>
  <c r="O37"/>
  <c r="N37"/>
  <c r="K37"/>
  <c r="H37"/>
  <c r="V36"/>
  <c r="Z36" s="1"/>
  <c r="S36"/>
  <c r="R36"/>
  <c r="O36"/>
  <c r="N36"/>
  <c r="K36"/>
  <c r="H36"/>
  <c r="W35"/>
  <c r="V35" s="1"/>
  <c r="Z35" s="1"/>
  <c r="S35"/>
  <c r="R35"/>
  <c r="O35"/>
  <c r="N35"/>
  <c r="K35"/>
  <c r="H35"/>
  <c r="W34"/>
  <c r="V34" s="1"/>
  <c r="Z34" s="1"/>
  <c r="S34"/>
  <c r="R34"/>
  <c r="O34"/>
  <c r="N34"/>
  <c r="K34"/>
  <c r="H34"/>
  <c r="W33"/>
  <c r="V33" s="1"/>
  <c r="Z33" s="1"/>
  <c r="S33"/>
  <c r="R33"/>
  <c r="O33"/>
  <c r="N33"/>
  <c r="K33"/>
  <c r="H33"/>
  <c r="W32"/>
  <c r="V32" s="1"/>
  <c r="Z32" s="1"/>
  <c r="S32"/>
  <c r="R32"/>
  <c r="O32"/>
  <c r="N32"/>
  <c r="K32"/>
  <c r="H32"/>
  <c r="V31"/>
  <c r="Z31" s="1"/>
  <c r="S31"/>
  <c r="R31"/>
  <c r="O31"/>
  <c r="N31"/>
  <c r="K31"/>
  <c r="H31"/>
  <c r="W30"/>
  <c r="V30" s="1"/>
  <c r="Z30" s="1"/>
  <c r="S30"/>
  <c r="R30"/>
  <c r="O30"/>
  <c r="N30"/>
  <c r="K30"/>
  <c r="H30"/>
  <c r="W29"/>
  <c r="V29" s="1"/>
  <c r="Z29" s="1"/>
  <c r="S29"/>
  <c r="R29"/>
  <c r="O29"/>
  <c r="N29"/>
  <c r="K29"/>
  <c r="H29"/>
  <c r="W28"/>
  <c r="V28" s="1"/>
  <c r="Z28" s="1"/>
  <c r="S28"/>
  <c r="R28"/>
  <c r="O28"/>
  <c r="N28"/>
  <c r="K28"/>
  <c r="H28"/>
  <c r="W27"/>
  <c r="V27" s="1"/>
  <c r="Z27" s="1"/>
  <c r="S27"/>
  <c r="R27"/>
  <c r="O27"/>
  <c r="N27"/>
  <c r="K27"/>
  <c r="H27"/>
  <c r="W26"/>
  <c r="V26" s="1"/>
  <c r="Z26" s="1"/>
  <c r="S26"/>
  <c r="R26"/>
  <c r="O26"/>
  <c r="N26"/>
  <c r="K26"/>
  <c r="H26"/>
  <c r="W25"/>
  <c r="V25" s="1"/>
  <c r="Z25" s="1"/>
  <c r="S25"/>
  <c r="R25"/>
  <c r="O25"/>
  <c r="N25"/>
  <c r="K25"/>
  <c r="H25"/>
  <c r="W24"/>
  <c r="V24" s="1"/>
  <c r="Z24" s="1"/>
  <c r="S24"/>
  <c r="R24"/>
  <c r="O24"/>
  <c r="N24"/>
  <c r="K24"/>
  <c r="H24"/>
  <c r="W23"/>
  <c r="V23" s="1"/>
  <c r="Z23" s="1"/>
  <c r="S23"/>
  <c r="R23"/>
  <c r="O23"/>
  <c r="N23"/>
  <c r="K23"/>
  <c r="H23"/>
  <c r="W22"/>
  <c r="V22" s="1"/>
  <c r="Z22" s="1"/>
  <c r="S22"/>
  <c r="R22"/>
  <c r="O22"/>
  <c r="N22"/>
  <c r="K22"/>
  <c r="H22"/>
  <c r="V21"/>
  <c r="Z21" s="1"/>
  <c r="S21"/>
  <c r="R21"/>
  <c r="O21"/>
  <c r="N21"/>
  <c r="K21"/>
  <c r="H21"/>
  <c r="W20"/>
  <c r="V20" s="1"/>
  <c r="Z20" s="1"/>
  <c r="S20"/>
  <c r="R20"/>
  <c r="O20"/>
  <c r="N20"/>
  <c r="K20"/>
  <c r="H20"/>
  <c r="W19"/>
  <c r="V19" s="1"/>
  <c r="Z19" s="1"/>
  <c r="S19"/>
  <c r="R19"/>
  <c r="O19"/>
  <c r="N19"/>
  <c r="K19"/>
  <c r="H19"/>
  <c r="W18"/>
  <c r="V18" s="1"/>
  <c r="Z18" s="1"/>
  <c r="S18"/>
  <c r="R18"/>
  <c r="O18"/>
  <c r="N18"/>
  <c r="K18"/>
  <c r="H18"/>
  <c r="W17"/>
  <c r="V17" s="1"/>
  <c r="Z17" s="1"/>
  <c r="S17"/>
  <c r="R17"/>
  <c r="O17"/>
  <c r="N17"/>
  <c r="K17"/>
  <c r="H17"/>
  <c r="W16"/>
  <c r="V16" s="1"/>
  <c r="Z16" s="1"/>
  <c r="S16"/>
  <c r="R16"/>
  <c r="O16"/>
  <c r="N16"/>
  <c r="K16"/>
  <c r="H16"/>
  <c r="W15"/>
  <c r="V15" s="1"/>
  <c r="Z15" s="1"/>
  <c r="S15"/>
  <c r="R15"/>
  <c r="O15"/>
  <c r="N15"/>
  <c r="K15"/>
  <c r="H15"/>
  <c r="V14"/>
  <c r="Z14" s="1"/>
  <c r="S14"/>
  <c r="R14"/>
  <c r="O14"/>
  <c r="N14"/>
  <c r="K14"/>
  <c r="H14"/>
  <c r="S13"/>
  <c r="R13"/>
  <c r="O13"/>
  <c r="N13"/>
  <c r="K13"/>
  <c r="H13"/>
  <c r="V12"/>
  <c r="Z12" s="1"/>
  <c r="S12"/>
  <c r="R12"/>
  <c r="O12"/>
  <c r="N12"/>
  <c r="K12"/>
  <c r="H12"/>
  <c r="W11"/>
  <c r="V11" s="1"/>
  <c r="Z11" s="1"/>
  <c r="S11"/>
  <c r="R11"/>
  <c r="O11"/>
  <c r="N11"/>
  <c r="K11"/>
  <c r="H11"/>
  <c r="W10"/>
  <c r="V10" s="1"/>
  <c r="Z10" s="1"/>
  <c r="S10"/>
  <c r="R10"/>
  <c r="O10"/>
  <c r="N10"/>
  <c r="K10"/>
  <c r="H10"/>
  <c r="W9"/>
  <c r="V9" s="1"/>
  <c r="Z9" s="1"/>
  <c r="S9"/>
  <c r="R9"/>
  <c r="O9"/>
  <c r="N9"/>
  <c r="K9"/>
  <c r="H9"/>
  <c r="W8"/>
  <c r="V8" s="1"/>
  <c r="Z8" s="1"/>
  <c r="S8"/>
  <c r="R8"/>
  <c r="O8"/>
  <c r="N8"/>
  <c r="K8"/>
  <c r="H8"/>
  <c r="S7"/>
  <c r="R7"/>
  <c r="O7"/>
  <c r="N7"/>
  <c r="K7"/>
  <c r="H7"/>
  <c r="O157" l="1"/>
  <c r="S157"/>
  <c r="W160"/>
  <c r="W159"/>
  <c r="W158"/>
  <c r="V39"/>
  <c r="Z39" s="1"/>
  <c r="H157"/>
  <c r="N157"/>
  <c r="D162"/>
  <c r="K157"/>
  <c r="R157"/>
  <c r="Y162"/>
  <c r="Y164"/>
  <c r="W157"/>
  <c r="W164" s="1"/>
  <c r="W162"/>
  <c r="D189" s="1"/>
  <c r="Z7"/>
  <c r="E162"/>
  <c r="D183" s="1"/>
  <c r="D191" l="1"/>
  <c r="D192" s="1"/>
  <c r="D190"/>
  <c r="V157"/>
  <c r="Z157" s="1"/>
  <c r="D185"/>
  <c r="D184"/>
  <c r="W7" i="15" l="1"/>
  <c r="E157"/>
  <c r="E164" s="1"/>
  <c r="D157"/>
  <c r="W161"/>
  <c r="D158"/>
  <c r="E161"/>
  <c r="D161"/>
  <c r="X156"/>
  <c r="D186"/>
  <c r="E160"/>
  <c r="D160"/>
  <c r="E159"/>
  <c r="D159"/>
  <c r="E158"/>
  <c r="U157"/>
  <c r="T157"/>
  <c r="Q157"/>
  <c r="P157"/>
  <c r="M157"/>
  <c r="L157"/>
  <c r="J157"/>
  <c r="I157"/>
  <c r="G157"/>
  <c r="F157"/>
  <c r="V144"/>
  <c r="X144" s="1"/>
  <c r="V143"/>
  <c r="X143" s="1"/>
  <c r="V142"/>
  <c r="X142" s="1"/>
  <c r="V141"/>
  <c r="X141" s="1"/>
  <c r="X140"/>
  <c r="V139"/>
  <c r="X139" s="1"/>
  <c r="S139"/>
  <c r="R139"/>
  <c r="O139"/>
  <c r="N139"/>
  <c r="K139"/>
  <c r="H139"/>
  <c r="V138"/>
  <c r="X138" s="1"/>
  <c r="S138"/>
  <c r="R138"/>
  <c r="O138"/>
  <c r="N138"/>
  <c r="K138"/>
  <c r="H138"/>
  <c r="V137"/>
  <c r="X137" s="1"/>
  <c r="V136"/>
  <c r="X136" s="1"/>
  <c r="S136"/>
  <c r="R136"/>
  <c r="O136"/>
  <c r="N136"/>
  <c r="K136"/>
  <c r="H136"/>
  <c r="V135"/>
  <c r="X135" s="1"/>
  <c r="S135"/>
  <c r="R135"/>
  <c r="O135"/>
  <c r="N135"/>
  <c r="K135"/>
  <c r="H135"/>
  <c r="V134"/>
  <c r="X134" s="1"/>
  <c r="S134"/>
  <c r="R134"/>
  <c r="O134"/>
  <c r="N134"/>
  <c r="K134"/>
  <c r="H134"/>
  <c r="V133"/>
  <c r="X133" s="1"/>
  <c r="S133"/>
  <c r="R133"/>
  <c r="O133"/>
  <c r="N133"/>
  <c r="K133"/>
  <c r="H133"/>
  <c r="V132"/>
  <c r="X132" s="1"/>
  <c r="S132"/>
  <c r="R132"/>
  <c r="O132"/>
  <c r="N132"/>
  <c r="K132"/>
  <c r="H132"/>
  <c r="V131"/>
  <c r="X131" s="1"/>
  <c r="S131"/>
  <c r="R131"/>
  <c r="O131"/>
  <c r="N131"/>
  <c r="K131"/>
  <c r="H131"/>
  <c r="V130"/>
  <c r="X130" s="1"/>
  <c r="S130"/>
  <c r="R130"/>
  <c r="O130"/>
  <c r="N130"/>
  <c r="K130"/>
  <c r="H130"/>
  <c r="V129"/>
  <c r="X129" s="1"/>
  <c r="S129"/>
  <c r="R129"/>
  <c r="O129"/>
  <c r="N129"/>
  <c r="K129"/>
  <c r="H129"/>
  <c r="X128"/>
  <c r="S128"/>
  <c r="R128"/>
  <c r="O128"/>
  <c r="N128"/>
  <c r="K128"/>
  <c r="H128"/>
  <c r="V127"/>
  <c r="X127" s="1"/>
  <c r="S127"/>
  <c r="R127"/>
  <c r="O127"/>
  <c r="N127"/>
  <c r="K127"/>
  <c r="H127"/>
  <c r="V126"/>
  <c r="X126" s="1"/>
  <c r="S126"/>
  <c r="R126"/>
  <c r="O126"/>
  <c r="N126"/>
  <c r="K126"/>
  <c r="H126"/>
  <c r="W125"/>
  <c r="V125" s="1"/>
  <c r="X125" s="1"/>
  <c r="S125"/>
  <c r="R125"/>
  <c r="O125"/>
  <c r="N125"/>
  <c r="K125"/>
  <c r="H125"/>
  <c r="W124"/>
  <c r="V124" s="1"/>
  <c r="X124" s="1"/>
  <c r="S124"/>
  <c r="R124"/>
  <c r="O124"/>
  <c r="N124"/>
  <c r="K124"/>
  <c r="H124"/>
  <c r="W123"/>
  <c r="V123" s="1"/>
  <c r="X123" s="1"/>
  <c r="S123"/>
  <c r="R123"/>
  <c r="O123"/>
  <c r="N123"/>
  <c r="K123"/>
  <c r="H123"/>
  <c r="V122"/>
  <c r="X122" s="1"/>
  <c r="S122"/>
  <c r="R122"/>
  <c r="O122"/>
  <c r="N122"/>
  <c r="K122"/>
  <c r="H122"/>
  <c r="W121"/>
  <c r="V121" s="1"/>
  <c r="X121" s="1"/>
  <c r="S121"/>
  <c r="R121"/>
  <c r="O121"/>
  <c r="N121"/>
  <c r="K121"/>
  <c r="H121"/>
  <c r="W120"/>
  <c r="V120" s="1"/>
  <c r="X120" s="1"/>
  <c r="S120"/>
  <c r="R120"/>
  <c r="O120"/>
  <c r="N120"/>
  <c r="K120"/>
  <c r="H120"/>
  <c r="W119"/>
  <c r="V119" s="1"/>
  <c r="X119" s="1"/>
  <c r="S119"/>
  <c r="R119"/>
  <c r="O119"/>
  <c r="N119"/>
  <c r="K119"/>
  <c r="H119"/>
  <c r="W118"/>
  <c r="V118" s="1"/>
  <c r="X118" s="1"/>
  <c r="S118"/>
  <c r="R118"/>
  <c r="O118"/>
  <c r="N118"/>
  <c r="K118"/>
  <c r="H118"/>
  <c r="W117"/>
  <c r="V117" s="1"/>
  <c r="X117" s="1"/>
  <c r="S117"/>
  <c r="R117"/>
  <c r="O117"/>
  <c r="N117"/>
  <c r="K117"/>
  <c r="H117"/>
  <c r="W116"/>
  <c r="V116" s="1"/>
  <c r="X116" s="1"/>
  <c r="S116"/>
  <c r="R116"/>
  <c r="O116"/>
  <c r="N116"/>
  <c r="K116"/>
  <c r="H116"/>
  <c r="W115"/>
  <c r="V115" s="1"/>
  <c r="X115" s="1"/>
  <c r="S115"/>
  <c r="R115"/>
  <c r="O115"/>
  <c r="N115"/>
  <c r="K115"/>
  <c r="H115"/>
  <c r="W114"/>
  <c r="V114" s="1"/>
  <c r="X114" s="1"/>
  <c r="S114"/>
  <c r="R114"/>
  <c r="O114"/>
  <c r="N114"/>
  <c r="K114"/>
  <c r="H114"/>
  <c r="W113"/>
  <c r="V113" s="1"/>
  <c r="X113" s="1"/>
  <c r="S113"/>
  <c r="R113"/>
  <c r="O113"/>
  <c r="N113"/>
  <c r="K113"/>
  <c r="H113"/>
  <c r="W112"/>
  <c r="V112" s="1"/>
  <c r="X112" s="1"/>
  <c r="S112"/>
  <c r="R112"/>
  <c r="O112"/>
  <c r="N112"/>
  <c r="K112"/>
  <c r="H112"/>
  <c r="W111"/>
  <c r="V111" s="1"/>
  <c r="X111" s="1"/>
  <c r="S111"/>
  <c r="R111"/>
  <c r="O111"/>
  <c r="N111"/>
  <c r="K111"/>
  <c r="H111"/>
  <c r="W110"/>
  <c r="V110" s="1"/>
  <c r="X110" s="1"/>
  <c r="S110"/>
  <c r="R110"/>
  <c r="O110"/>
  <c r="N110"/>
  <c r="K110"/>
  <c r="H110"/>
  <c r="W109"/>
  <c r="V109" s="1"/>
  <c r="X109" s="1"/>
  <c r="S109"/>
  <c r="R109"/>
  <c r="O109"/>
  <c r="N109"/>
  <c r="K109"/>
  <c r="H109"/>
  <c r="W108"/>
  <c r="V108" s="1"/>
  <c r="X108" s="1"/>
  <c r="S108"/>
  <c r="R108"/>
  <c r="O108"/>
  <c r="N108"/>
  <c r="K108"/>
  <c r="H108"/>
  <c r="W107"/>
  <c r="V107" s="1"/>
  <c r="X107" s="1"/>
  <c r="S107"/>
  <c r="R107"/>
  <c r="O107"/>
  <c r="N107"/>
  <c r="K107"/>
  <c r="H107"/>
  <c r="W106"/>
  <c r="V106" s="1"/>
  <c r="X106" s="1"/>
  <c r="S106"/>
  <c r="R106"/>
  <c r="O106"/>
  <c r="N106"/>
  <c r="K106"/>
  <c r="H106"/>
  <c r="V105"/>
  <c r="X105" s="1"/>
  <c r="S105"/>
  <c r="O105"/>
  <c r="K105"/>
  <c r="H105"/>
  <c r="W104"/>
  <c r="V104" s="1"/>
  <c r="X104" s="1"/>
  <c r="S104"/>
  <c r="R104"/>
  <c r="O104"/>
  <c r="N104"/>
  <c r="K104"/>
  <c r="H104"/>
  <c r="V103"/>
  <c r="X103" s="1"/>
  <c r="S103"/>
  <c r="R103"/>
  <c r="O103"/>
  <c r="N103"/>
  <c r="K103"/>
  <c r="H103"/>
  <c r="V102"/>
  <c r="X102" s="1"/>
  <c r="S102"/>
  <c r="R102"/>
  <c r="O102"/>
  <c r="N102"/>
  <c r="K102"/>
  <c r="H102"/>
  <c r="V101"/>
  <c r="X101" s="1"/>
  <c r="S101"/>
  <c r="R101"/>
  <c r="O101"/>
  <c r="N101"/>
  <c r="K101"/>
  <c r="H101"/>
  <c r="X100"/>
  <c r="S100"/>
  <c r="R100"/>
  <c r="O100"/>
  <c r="K100"/>
  <c r="V99"/>
  <c r="X99" s="1"/>
  <c r="S99"/>
  <c r="R99"/>
  <c r="O99"/>
  <c r="N99"/>
  <c r="K99"/>
  <c r="H99"/>
  <c r="V98"/>
  <c r="X98" s="1"/>
  <c r="S98"/>
  <c r="R98"/>
  <c r="O98"/>
  <c r="N98"/>
  <c r="K98"/>
  <c r="H98"/>
  <c r="V97"/>
  <c r="X97" s="1"/>
  <c r="S97"/>
  <c r="R97"/>
  <c r="O97"/>
  <c r="N97"/>
  <c r="K97"/>
  <c r="H97"/>
  <c r="V96"/>
  <c r="X96" s="1"/>
  <c r="S96"/>
  <c r="R96"/>
  <c r="O96"/>
  <c r="N96"/>
  <c r="K96"/>
  <c r="H96"/>
  <c r="V95"/>
  <c r="X95" s="1"/>
  <c r="S95"/>
  <c r="R95"/>
  <c r="O95"/>
  <c r="N95"/>
  <c r="K95"/>
  <c r="H95"/>
  <c r="V94"/>
  <c r="X94" s="1"/>
  <c r="S94"/>
  <c r="R94"/>
  <c r="O94"/>
  <c r="N94"/>
  <c r="K94"/>
  <c r="H94"/>
  <c r="V93"/>
  <c r="X93" s="1"/>
  <c r="S93"/>
  <c r="R93"/>
  <c r="O93"/>
  <c r="N93"/>
  <c r="K93"/>
  <c r="H93"/>
  <c r="V92"/>
  <c r="X92" s="1"/>
  <c r="S92"/>
  <c r="R92"/>
  <c r="O92"/>
  <c r="N92"/>
  <c r="K92"/>
  <c r="H92"/>
  <c r="W91"/>
  <c r="V91" s="1"/>
  <c r="X91" s="1"/>
  <c r="S91"/>
  <c r="R91"/>
  <c r="O91"/>
  <c r="N91"/>
  <c r="K91"/>
  <c r="H91"/>
  <c r="W90"/>
  <c r="V90" s="1"/>
  <c r="X90" s="1"/>
  <c r="S90"/>
  <c r="R90"/>
  <c r="O90"/>
  <c r="N90"/>
  <c r="K90"/>
  <c r="H90"/>
  <c r="W89"/>
  <c r="V89" s="1"/>
  <c r="X89" s="1"/>
  <c r="S89"/>
  <c r="R89"/>
  <c r="O89"/>
  <c r="N89"/>
  <c r="K89"/>
  <c r="H89"/>
  <c r="W88"/>
  <c r="V88" s="1"/>
  <c r="X88" s="1"/>
  <c r="S88"/>
  <c r="R88"/>
  <c r="O88"/>
  <c r="N88"/>
  <c r="K88"/>
  <c r="H88"/>
  <c r="W87"/>
  <c r="V87" s="1"/>
  <c r="X87" s="1"/>
  <c r="S87"/>
  <c r="R87"/>
  <c r="O87"/>
  <c r="N87"/>
  <c r="K87"/>
  <c r="H87"/>
  <c r="W86"/>
  <c r="V86" s="1"/>
  <c r="X86" s="1"/>
  <c r="S86"/>
  <c r="R86"/>
  <c r="O86"/>
  <c r="N86"/>
  <c r="K86"/>
  <c r="H86"/>
  <c r="W85"/>
  <c r="V85" s="1"/>
  <c r="X85" s="1"/>
  <c r="S85"/>
  <c r="R85"/>
  <c r="O85"/>
  <c r="N85"/>
  <c r="K85"/>
  <c r="H85"/>
  <c r="W84"/>
  <c r="V84" s="1"/>
  <c r="X84" s="1"/>
  <c r="S84"/>
  <c r="R84"/>
  <c r="O84"/>
  <c r="N84"/>
  <c r="K84"/>
  <c r="H84"/>
  <c r="W83"/>
  <c r="V83" s="1"/>
  <c r="X83" s="1"/>
  <c r="S83"/>
  <c r="R83"/>
  <c r="O83"/>
  <c r="N83"/>
  <c r="K83"/>
  <c r="H83"/>
  <c r="W82"/>
  <c r="V82" s="1"/>
  <c r="X82" s="1"/>
  <c r="S82"/>
  <c r="R82"/>
  <c r="O82"/>
  <c r="N82"/>
  <c r="K82"/>
  <c r="H82"/>
  <c r="W81"/>
  <c r="V81" s="1"/>
  <c r="X81" s="1"/>
  <c r="S81"/>
  <c r="R81"/>
  <c r="O81"/>
  <c r="N81"/>
  <c r="K81"/>
  <c r="H81"/>
  <c r="W80"/>
  <c r="V80" s="1"/>
  <c r="X80" s="1"/>
  <c r="S80"/>
  <c r="R80"/>
  <c r="O80"/>
  <c r="N80"/>
  <c r="K80"/>
  <c r="H80"/>
  <c r="W79"/>
  <c r="V79" s="1"/>
  <c r="X79" s="1"/>
  <c r="S79"/>
  <c r="R79"/>
  <c r="O79"/>
  <c r="N79"/>
  <c r="K79"/>
  <c r="H79"/>
  <c r="W78"/>
  <c r="V78" s="1"/>
  <c r="X78" s="1"/>
  <c r="S78"/>
  <c r="R78"/>
  <c r="O78"/>
  <c r="N78"/>
  <c r="K78"/>
  <c r="H78"/>
  <c r="W77"/>
  <c r="V77" s="1"/>
  <c r="X77" s="1"/>
  <c r="S77"/>
  <c r="R77"/>
  <c r="O77"/>
  <c r="N77"/>
  <c r="K77"/>
  <c r="H77"/>
  <c r="V76"/>
  <c r="X76" s="1"/>
  <c r="S76"/>
  <c r="R76"/>
  <c r="O76"/>
  <c r="N76"/>
  <c r="K76"/>
  <c r="H76"/>
  <c r="W75"/>
  <c r="V75" s="1"/>
  <c r="X75" s="1"/>
  <c r="S75"/>
  <c r="R75"/>
  <c r="O75"/>
  <c r="N75"/>
  <c r="K75"/>
  <c r="H75"/>
  <c r="W74"/>
  <c r="V74" s="1"/>
  <c r="X74" s="1"/>
  <c r="S74"/>
  <c r="R74"/>
  <c r="O74"/>
  <c r="N74"/>
  <c r="K74"/>
  <c r="H74"/>
  <c r="W73"/>
  <c r="V73" s="1"/>
  <c r="X73" s="1"/>
  <c r="S73"/>
  <c r="R73"/>
  <c r="O73"/>
  <c r="N73"/>
  <c r="K73"/>
  <c r="H73"/>
  <c r="W72"/>
  <c r="V72" s="1"/>
  <c r="X72" s="1"/>
  <c r="S72"/>
  <c r="R72"/>
  <c r="O72"/>
  <c r="N72"/>
  <c r="K72"/>
  <c r="H72"/>
  <c r="X71"/>
  <c r="S71"/>
  <c r="R71"/>
  <c r="O71"/>
  <c r="N71"/>
  <c r="K71"/>
  <c r="H71"/>
  <c r="X70"/>
  <c r="S70"/>
  <c r="R70"/>
  <c r="O70"/>
  <c r="N70"/>
  <c r="K70"/>
  <c r="H70"/>
  <c r="W69"/>
  <c r="V69" s="1"/>
  <c r="X69" s="1"/>
  <c r="S69"/>
  <c r="R69"/>
  <c r="O69"/>
  <c r="N69"/>
  <c r="K69"/>
  <c r="H69"/>
  <c r="V68"/>
  <c r="X68" s="1"/>
  <c r="S68"/>
  <c r="R68"/>
  <c r="O68"/>
  <c r="N68"/>
  <c r="K68"/>
  <c r="H68"/>
  <c r="W67"/>
  <c r="V67" s="1"/>
  <c r="X67" s="1"/>
  <c r="S67"/>
  <c r="R67"/>
  <c r="O67"/>
  <c r="N67"/>
  <c r="K67"/>
  <c r="H67"/>
  <c r="V66"/>
  <c r="X66" s="1"/>
  <c r="S66"/>
  <c r="R66"/>
  <c r="O66"/>
  <c r="N66"/>
  <c r="K66"/>
  <c r="H66"/>
  <c r="W65"/>
  <c r="V65" s="1"/>
  <c r="X65" s="1"/>
  <c r="S65"/>
  <c r="R65"/>
  <c r="O65"/>
  <c r="N65"/>
  <c r="K65"/>
  <c r="H65"/>
  <c r="V64"/>
  <c r="X64" s="1"/>
  <c r="S64"/>
  <c r="R64"/>
  <c r="O64"/>
  <c r="N64"/>
  <c r="K64"/>
  <c r="H64"/>
  <c r="X63"/>
  <c r="S63"/>
  <c r="R63"/>
  <c r="O63"/>
  <c r="N63"/>
  <c r="K63"/>
  <c r="H63"/>
  <c r="V62"/>
  <c r="X62" s="1"/>
  <c r="S62"/>
  <c r="R62"/>
  <c r="O62"/>
  <c r="N62"/>
  <c r="K62"/>
  <c r="H62"/>
  <c r="W61"/>
  <c r="V61"/>
  <c r="X61" s="1"/>
  <c r="S61"/>
  <c r="R61"/>
  <c r="O61"/>
  <c r="N61"/>
  <c r="K61"/>
  <c r="H61"/>
  <c r="W60"/>
  <c r="V60"/>
  <c r="X60" s="1"/>
  <c r="S60"/>
  <c r="R60"/>
  <c r="O60"/>
  <c r="N60"/>
  <c r="K60"/>
  <c r="H60"/>
  <c r="V59"/>
  <c r="X59" s="1"/>
  <c r="S59"/>
  <c r="R59"/>
  <c r="O59"/>
  <c r="N59"/>
  <c r="K59"/>
  <c r="H59"/>
  <c r="V58"/>
  <c r="X58" s="1"/>
  <c r="S58"/>
  <c r="R58"/>
  <c r="O58"/>
  <c r="N58"/>
  <c r="K58"/>
  <c r="H58"/>
  <c r="V57"/>
  <c r="X57" s="1"/>
  <c r="S57"/>
  <c r="R57"/>
  <c r="O57"/>
  <c r="N57"/>
  <c r="K57"/>
  <c r="H57"/>
  <c r="W56"/>
  <c r="V56" s="1"/>
  <c r="X56" s="1"/>
  <c r="S56"/>
  <c r="R56"/>
  <c r="O56"/>
  <c r="N56"/>
  <c r="K56"/>
  <c r="H56"/>
  <c r="W55"/>
  <c r="V55" s="1"/>
  <c r="X55" s="1"/>
  <c r="S55"/>
  <c r="R55"/>
  <c r="O55"/>
  <c r="N55"/>
  <c r="K55"/>
  <c r="H55"/>
  <c r="W54"/>
  <c r="V54" s="1"/>
  <c r="X54" s="1"/>
  <c r="S54"/>
  <c r="R54"/>
  <c r="O54"/>
  <c r="N54"/>
  <c r="K54"/>
  <c r="H54"/>
  <c r="W53"/>
  <c r="V53" s="1"/>
  <c r="X53" s="1"/>
  <c r="S53"/>
  <c r="R53"/>
  <c r="O53"/>
  <c r="N53"/>
  <c r="K53"/>
  <c r="H53"/>
  <c r="V52"/>
  <c r="X52" s="1"/>
  <c r="S52"/>
  <c r="R52"/>
  <c r="O52"/>
  <c r="N52"/>
  <c r="K52"/>
  <c r="H52"/>
  <c r="V51"/>
  <c r="X51" s="1"/>
  <c r="S51"/>
  <c r="R51"/>
  <c r="O51"/>
  <c r="N51"/>
  <c r="K51"/>
  <c r="H51"/>
  <c r="V50"/>
  <c r="X50" s="1"/>
  <c r="S50"/>
  <c r="R50"/>
  <c r="O50"/>
  <c r="N50"/>
  <c r="K50"/>
  <c r="H50"/>
  <c r="W49"/>
  <c r="V49"/>
  <c r="X49" s="1"/>
  <c r="S49"/>
  <c r="R49"/>
  <c r="O49"/>
  <c r="N49"/>
  <c r="K49"/>
  <c r="H49"/>
  <c r="W48"/>
  <c r="V48"/>
  <c r="X48" s="1"/>
  <c r="S48"/>
  <c r="R48"/>
  <c r="O48"/>
  <c r="N48"/>
  <c r="K48"/>
  <c r="H48"/>
  <c r="W47"/>
  <c r="V47"/>
  <c r="X47" s="1"/>
  <c r="S47"/>
  <c r="R47"/>
  <c r="O47"/>
  <c r="N47"/>
  <c r="K47"/>
  <c r="H47"/>
  <c r="V46"/>
  <c r="X46" s="1"/>
  <c r="S46"/>
  <c r="R46"/>
  <c r="O46"/>
  <c r="N46"/>
  <c r="K46"/>
  <c r="H46"/>
  <c r="V45"/>
  <c r="X45" s="1"/>
  <c r="S45"/>
  <c r="R45"/>
  <c r="O45"/>
  <c r="N45"/>
  <c r="K45"/>
  <c r="H45"/>
  <c r="V44"/>
  <c r="X44" s="1"/>
  <c r="S44"/>
  <c r="R44"/>
  <c r="O44"/>
  <c r="N44"/>
  <c r="K44"/>
  <c r="H44"/>
  <c r="W43"/>
  <c r="V43" s="1"/>
  <c r="X43" s="1"/>
  <c r="S43"/>
  <c r="R43"/>
  <c r="O43"/>
  <c r="N43"/>
  <c r="K43"/>
  <c r="H43"/>
  <c r="W42"/>
  <c r="V42" s="1"/>
  <c r="X42" s="1"/>
  <c r="S42"/>
  <c r="R42"/>
  <c r="O42"/>
  <c r="N42"/>
  <c r="K42"/>
  <c r="H42"/>
  <c r="W41"/>
  <c r="V41" s="1"/>
  <c r="X41" s="1"/>
  <c r="S41"/>
  <c r="R41"/>
  <c r="O41"/>
  <c r="N41"/>
  <c r="K41"/>
  <c r="H41"/>
  <c r="W40"/>
  <c r="V40" s="1"/>
  <c r="X40" s="1"/>
  <c r="S40"/>
  <c r="R40"/>
  <c r="O40"/>
  <c r="N40"/>
  <c r="K40"/>
  <c r="H40"/>
  <c r="W39"/>
  <c r="V39" s="1"/>
  <c r="X39" s="1"/>
  <c r="S39"/>
  <c r="R39"/>
  <c r="O39"/>
  <c r="N39"/>
  <c r="K39"/>
  <c r="H39"/>
  <c r="W38"/>
  <c r="V38" s="1"/>
  <c r="X38" s="1"/>
  <c r="S38"/>
  <c r="R38"/>
  <c r="O38"/>
  <c r="N38"/>
  <c r="K38"/>
  <c r="H38"/>
  <c r="V37"/>
  <c r="X37" s="1"/>
  <c r="S37"/>
  <c r="R37"/>
  <c r="O37"/>
  <c r="N37"/>
  <c r="K37"/>
  <c r="H37"/>
  <c r="V36"/>
  <c r="X36" s="1"/>
  <c r="S36"/>
  <c r="R36"/>
  <c r="O36"/>
  <c r="N36"/>
  <c r="K36"/>
  <c r="H36"/>
  <c r="W35"/>
  <c r="V35" s="1"/>
  <c r="X35" s="1"/>
  <c r="S35"/>
  <c r="R35"/>
  <c r="O35"/>
  <c r="N35"/>
  <c r="K35"/>
  <c r="H35"/>
  <c r="W34"/>
  <c r="V34" s="1"/>
  <c r="X34" s="1"/>
  <c r="S34"/>
  <c r="R34"/>
  <c r="O34"/>
  <c r="N34"/>
  <c r="K34"/>
  <c r="H34"/>
  <c r="W33"/>
  <c r="V33" s="1"/>
  <c r="X33" s="1"/>
  <c r="S33"/>
  <c r="R33"/>
  <c r="O33"/>
  <c r="N33"/>
  <c r="K33"/>
  <c r="H33"/>
  <c r="W32"/>
  <c r="V32" s="1"/>
  <c r="X32" s="1"/>
  <c r="S32"/>
  <c r="R32"/>
  <c r="O32"/>
  <c r="N32"/>
  <c r="K32"/>
  <c r="H32"/>
  <c r="V31"/>
  <c r="X31" s="1"/>
  <c r="S31"/>
  <c r="R31"/>
  <c r="O31"/>
  <c r="N31"/>
  <c r="K31"/>
  <c r="H31"/>
  <c r="W30"/>
  <c r="V30"/>
  <c r="X30" s="1"/>
  <c r="S30"/>
  <c r="R30"/>
  <c r="O30"/>
  <c r="N30"/>
  <c r="K30"/>
  <c r="H30"/>
  <c r="W29"/>
  <c r="V29"/>
  <c r="X29" s="1"/>
  <c r="S29"/>
  <c r="R29"/>
  <c r="O29"/>
  <c r="N29"/>
  <c r="K29"/>
  <c r="H29"/>
  <c r="W28"/>
  <c r="V28"/>
  <c r="X28" s="1"/>
  <c r="S28"/>
  <c r="R28"/>
  <c r="O28"/>
  <c r="N28"/>
  <c r="K28"/>
  <c r="H28"/>
  <c r="W27"/>
  <c r="V27"/>
  <c r="X27" s="1"/>
  <c r="S27"/>
  <c r="R27"/>
  <c r="O27"/>
  <c r="N27"/>
  <c r="K27"/>
  <c r="H27"/>
  <c r="W26"/>
  <c r="V26"/>
  <c r="X26" s="1"/>
  <c r="S26"/>
  <c r="R26"/>
  <c r="O26"/>
  <c r="N26"/>
  <c r="K26"/>
  <c r="H26"/>
  <c r="W25"/>
  <c r="V25"/>
  <c r="X25" s="1"/>
  <c r="S25"/>
  <c r="R25"/>
  <c r="O25"/>
  <c r="N25"/>
  <c r="K25"/>
  <c r="H25"/>
  <c r="W24"/>
  <c r="V24"/>
  <c r="X24" s="1"/>
  <c r="S24"/>
  <c r="R24"/>
  <c r="O24"/>
  <c r="N24"/>
  <c r="K24"/>
  <c r="H24"/>
  <c r="W23"/>
  <c r="V23"/>
  <c r="X23" s="1"/>
  <c r="S23"/>
  <c r="R23"/>
  <c r="O23"/>
  <c r="N23"/>
  <c r="K23"/>
  <c r="H23"/>
  <c r="W22"/>
  <c r="V22"/>
  <c r="X22" s="1"/>
  <c r="S22"/>
  <c r="R22"/>
  <c r="O22"/>
  <c r="N22"/>
  <c r="K22"/>
  <c r="H22"/>
  <c r="V21"/>
  <c r="X21" s="1"/>
  <c r="S21"/>
  <c r="R21"/>
  <c r="O21"/>
  <c r="N21"/>
  <c r="K21"/>
  <c r="H21"/>
  <c r="W20"/>
  <c r="V20" s="1"/>
  <c r="X20" s="1"/>
  <c r="S20"/>
  <c r="R20"/>
  <c r="O20"/>
  <c r="N20"/>
  <c r="K20"/>
  <c r="H20"/>
  <c r="W19"/>
  <c r="V19" s="1"/>
  <c r="X19" s="1"/>
  <c r="S19"/>
  <c r="R19"/>
  <c r="O19"/>
  <c r="N19"/>
  <c r="K19"/>
  <c r="H19"/>
  <c r="W18"/>
  <c r="V18" s="1"/>
  <c r="X18" s="1"/>
  <c r="S18"/>
  <c r="R18"/>
  <c r="O18"/>
  <c r="N18"/>
  <c r="K18"/>
  <c r="H18"/>
  <c r="W17"/>
  <c r="V17" s="1"/>
  <c r="X17" s="1"/>
  <c r="S17"/>
  <c r="R17"/>
  <c r="O17"/>
  <c r="N17"/>
  <c r="K17"/>
  <c r="H17"/>
  <c r="W16"/>
  <c r="V16" s="1"/>
  <c r="X16" s="1"/>
  <c r="S16"/>
  <c r="R16"/>
  <c r="O16"/>
  <c r="N16"/>
  <c r="K16"/>
  <c r="H16"/>
  <c r="W15"/>
  <c r="V15" s="1"/>
  <c r="X15" s="1"/>
  <c r="S15"/>
  <c r="R15"/>
  <c r="O15"/>
  <c r="N15"/>
  <c r="K15"/>
  <c r="H15"/>
  <c r="V14"/>
  <c r="X14" s="1"/>
  <c r="S14"/>
  <c r="R14"/>
  <c r="O14"/>
  <c r="N14"/>
  <c r="K14"/>
  <c r="H14"/>
  <c r="W13"/>
  <c r="V13"/>
  <c r="X13" s="1"/>
  <c r="S13"/>
  <c r="R13"/>
  <c r="O13"/>
  <c r="N13"/>
  <c r="K13"/>
  <c r="H13"/>
  <c r="V12"/>
  <c r="X12" s="1"/>
  <c r="S12"/>
  <c r="R12"/>
  <c r="O12"/>
  <c r="N12"/>
  <c r="K12"/>
  <c r="H12"/>
  <c r="W11"/>
  <c r="V11" s="1"/>
  <c r="X11" s="1"/>
  <c r="S11"/>
  <c r="R11"/>
  <c r="O11"/>
  <c r="N11"/>
  <c r="K11"/>
  <c r="H11"/>
  <c r="W10"/>
  <c r="V10" s="1"/>
  <c r="X10" s="1"/>
  <c r="S10"/>
  <c r="R10"/>
  <c r="O10"/>
  <c r="N10"/>
  <c r="K10"/>
  <c r="H10"/>
  <c r="W9"/>
  <c r="V9" s="1"/>
  <c r="X9" s="1"/>
  <c r="S9"/>
  <c r="R9"/>
  <c r="O9"/>
  <c r="N9"/>
  <c r="K9"/>
  <c r="H9"/>
  <c r="W8"/>
  <c r="S8"/>
  <c r="R8"/>
  <c r="O8"/>
  <c r="N8"/>
  <c r="K8"/>
  <c r="H8"/>
  <c r="V7"/>
  <c r="S7"/>
  <c r="R7"/>
  <c r="O7"/>
  <c r="N7"/>
  <c r="K7"/>
  <c r="H7"/>
  <c r="X140" i="14"/>
  <c r="X144"/>
  <c r="W7"/>
  <c r="W158" i="15" l="1"/>
  <c r="D162"/>
  <c r="W159"/>
  <c r="W160"/>
  <c r="O157"/>
  <c r="S157"/>
  <c r="V8"/>
  <c r="X8" s="1"/>
  <c r="W157"/>
  <c r="W164" s="1"/>
  <c r="H157"/>
  <c r="K157"/>
  <c r="N157"/>
  <c r="R157"/>
  <c r="X7"/>
  <c r="E162"/>
  <c r="D183" s="1"/>
  <c r="V142" i="14"/>
  <c r="X142" s="1"/>
  <c r="V143"/>
  <c r="X143" s="1"/>
  <c r="V141"/>
  <c r="X141" s="1"/>
  <c r="V137"/>
  <c r="E158"/>
  <c r="D158"/>
  <c r="V135"/>
  <c r="V122"/>
  <c r="V105"/>
  <c r="V102"/>
  <c r="V103"/>
  <c r="V101"/>
  <c r="V93"/>
  <c r="V94"/>
  <c r="V95"/>
  <c r="V96"/>
  <c r="V92"/>
  <c r="V68"/>
  <c r="V57"/>
  <c r="V51"/>
  <c r="V52"/>
  <c r="V50"/>
  <c r="V37"/>
  <c r="V36"/>
  <c r="V31"/>
  <c r="V14"/>
  <c r="V7"/>
  <c r="V12"/>
  <c r="W162" i="15" l="1"/>
  <c r="D190" s="1"/>
  <c r="V157"/>
  <c r="X157" s="1"/>
  <c r="D189"/>
  <c r="D191"/>
  <c r="D192" s="1"/>
  <c r="D185"/>
  <c r="D184"/>
  <c r="D185" i="14" l="1"/>
  <c r="E161"/>
  <c r="D161"/>
  <c r="E160"/>
  <c r="D160"/>
  <c r="E159"/>
  <c r="D159"/>
  <c r="D162" s="1"/>
  <c r="U157"/>
  <c r="T157"/>
  <c r="Q157"/>
  <c r="P157"/>
  <c r="M157"/>
  <c r="L157"/>
  <c r="J157"/>
  <c r="I157"/>
  <c r="G157"/>
  <c r="F157"/>
  <c r="E157"/>
  <c r="E164" s="1"/>
  <c r="D157"/>
  <c r="X145"/>
  <c r="V139"/>
  <c r="X139" s="1"/>
  <c r="S139"/>
  <c r="R139"/>
  <c r="O139"/>
  <c r="N139"/>
  <c r="K139"/>
  <c r="H139"/>
  <c r="V138"/>
  <c r="X138" s="1"/>
  <c r="S138"/>
  <c r="R138"/>
  <c r="O138"/>
  <c r="N138"/>
  <c r="K138"/>
  <c r="H138"/>
  <c r="X137"/>
  <c r="V136"/>
  <c r="X136" s="1"/>
  <c r="S136"/>
  <c r="R136"/>
  <c r="O136"/>
  <c r="N136"/>
  <c r="K136"/>
  <c r="H136"/>
  <c r="X135"/>
  <c r="S135"/>
  <c r="R135"/>
  <c r="O135"/>
  <c r="N135"/>
  <c r="K135"/>
  <c r="H135"/>
  <c r="V134"/>
  <c r="X134" s="1"/>
  <c r="S134"/>
  <c r="R134"/>
  <c r="O134"/>
  <c r="N134"/>
  <c r="K134"/>
  <c r="H134"/>
  <c r="V133"/>
  <c r="X133" s="1"/>
  <c r="S133"/>
  <c r="R133"/>
  <c r="O133"/>
  <c r="N133"/>
  <c r="K133"/>
  <c r="H133"/>
  <c r="V132"/>
  <c r="X132" s="1"/>
  <c r="S132"/>
  <c r="R132"/>
  <c r="O132"/>
  <c r="N132"/>
  <c r="K132"/>
  <c r="H132"/>
  <c r="V131"/>
  <c r="X131" s="1"/>
  <c r="S131"/>
  <c r="R131"/>
  <c r="O131"/>
  <c r="N131"/>
  <c r="K131"/>
  <c r="H131"/>
  <c r="V130"/>
  <c r="X130" s="1"/>
  <c r="S130"/>
  <c r="R130"/>
  <c r="O130"/>
  <c r="N130"/>
  <c r="K130"/>
  <c r="H130"/>
  <c r="V129"/>
  <c r="X129" s="1"/>
  <c r="S129"/>
  <c r="R129"/>
  <c r="O129"/>
  <c r="N129"/>
  <c r="K129"/>
  <c r="H129"/>
  <c r="X128"/>
  <c r="S128"/>
  <c r="R128"/>
  <c r="O128"/>
  <c r="N128"/>
  <c r="K128"/>
  <c r="H128"/>
  <c r="V127"/>
  <c r="X127" s="1"/>
  <c r="S127"/>
  <c r="R127"/>
  <c r="O127"/>
  <c r="N127"/>
  <c r="K127"/>
  <c r="H127"/>
  <c r="V126"/>
  <c r="X126" s="1"/>
  <c r="S126"/>
  <c r="R126"/>
  <c r="O126"/>
  <c r="N126"/>
  <c r="K126"/>
  <c r="H126"/>
  <c r="W125"/>
  <c r="V125"/>
  <c r="X125" s="1"/>
  <c r="S125"/>
  <c r="R125"/>
  <c r="O125"/>
  <c r="N125"/>
  <c r="K125"/>
  <c r="H125"/>
  <c r="W124"/>
  <c r="V124"/>
  <c r="X124" s="1"/>
  <c r="S124"/>
  <c r="R124"/>
  <c r="O124"/>
  <c r="N124"/>
  <c r="K124"/>
  <c r="H124"/>
  <c r="W123"/>
  <c r="V123"/>
  <c r="X123" s="1"/>
  <c r="S123"/>
  <c r="R123"/>
  <c r="O123"/>
  <c r="N123"/>
  <c r="K123"/>
  <c r="H123"/>
  <c r="X122"/>
  <c r="S122"/>
  <c r="R122"/>
  <c r="O122"/>
  <c r="N122"/>
  <c r="K122"/>
  <c r="H122"/>
  <c r="W121"/>
  <c r="V121" s="1"/>
  <c r="X121" s="1"/>
  <c r="S121"/>
  <c r="R121"/>
  <c r="O121"/>
  <c r="N121"/>
  <c r="K121"/>
  <c r="H121"/>
  <c r="W120"/>
  <c r="V120" s="1"/>
  <c r="X120" s="1"/>
  <c r="S120"/>
  <c r="R120"/>
  <c r="O120"/>
  <c r="N120"/>
  <c r="K120"/>
  <c r="H120"/>
  <c r="W119"/>
  <c r="V119" s="1"/>
  <c r="X119" s="1"/>
  <c r="S119"/>
  <c r="R119"/>
  <c r="O119"/>
  <c r="N119"/>
  <c r="K119"/>
  <c r="H119"/>
  <c r="W118"/>
  <c r="V118" s="1"/>
  <c r="X118" s="1"/>
  <c r="S118"/>
  <c r="R118"/>
  <c r="O118"/>
  <c r="N118"/>
  <c r="K118"/>
  <c r="H118"/>
  <c r="W117"/>
  <c r="V117" s="1"/>
  <c r="X117" s="1"/>
  <c r="S117"/>
  <c r="R117"/>
  <c r="O117"/>
  <c r="N117"/>
  <c r="K117"/>
  <c r="H117"/>
  <c r="W116"/>
  <c r="V116" s="1"/>
  <c r="X116" s="1"/>
  <c r="S116"/>
  <c r="R116"/>
  <c r="O116"/>
  <c r="N116"/>
  <c r="K116"/>
  <c r="H116"/>
  <c r="W115"/>
  <c r="V115" s="1"/>
  <c r="X115" s="1"/>
  <c r="S115"/>
  <c r="R115"/>
  <c r="O115"/>
  <c r="N115"/>
  <c r="K115"/>
  <c r="H115"/>
  <c r="W114"/>
  <c r="V114" s="1"/>
  <c r="X114" s="1"/>
  <c r="S114"/>
  <c r="R114"/>
  <c r="O114"/>
  <c r="N114"/>
  <c r="K114"/>
  <c r="H114"/>
  <c r="W113"/>
  <c r="V113" s="1"/>
  <c r="X113" s="1"/>
  <c r="S113"/>
  <c r="R113"/>
  <c r="O113"/>
  <c r="N113"/>
  <c r="K113"/>
  <c r="H113"/>
  <c r="W112"/>
  <c r="V112" s="1"/>
  <c r="X112" s="1"/>
  <c r="S112"/>
  <c r="R112"/>
  <c r="O112"/>
  <c r="N112"/>
  <c r="K112"/>
  <c r="H112"/>
  <c r="W111"/>
  <c r="V111" s="1"/>
  <c r="X111" s="1"/>
  <c r="S111"/>
  <c r="R111"/>
  <c r="O111"/>
  <c r="N111"/>
  <c r="K111"/>
  <c r="H111"/>
  <c r="W110"/>
  <c r="V110" s="1"/>
  <c r="X110" s="1"/>
  <c r="S110"/>
  <c r="R110"/>
  <c r="O110"/>
  <c r="N110"/>
  <c r="K110"/>
  <c r="H110"/>
  <c r="W109"/>
  <c r="V109" s="1"/>
  <c r="X109" s="1"/>
  <c r="S109"/>
  <c r="R109"/>
  <c r="O109"/>
  <c r="N109"/>
  <c r="K109"/>
  <c r="H109"/>
  <c r="W108"/>
  <c r="V108" s="1"/>
  <c r="X108" s="1"/>
  <c r="S108"/>
  <c r="R108"/>
  <c r="O108"/>
  <c r="N108"/>
  <c r="K108"/>
  <c r="H108"/>
  <c r="W107"/>
  <c r="V107" s="1"/>
  <c r="X107" s="1"/>
  <c r="S107"/>
  <c r="R107"/>
  <c r="O107"/>
  <c r="N107"/>
  <c r="K107"/>
  <c r="H107"/>
  <c r="W106"/>
  <c r="V106" s="1"/>
  <c r="X106" s="1"/>
  <c r="S106"/>
  <c r="R106"/>
  <c r="O106"/>
  <c r="N106"/>
  <c r="K106"/>
  <c r="H106"/>
  <c r="X105"/>
  <c r="S105"/>
  <c r="O105"/>
  <c r="K105"/>
  <c r="H105"/>
  <c r="W104"/>
  <c r="S104"/>
  <c r="R104"/>
  <c r="O104"/>
  <c r="N104"/>
  <c r="K104"/>
  <c r="H104"/>
  <c r="X103"/>
  <c r="S103"/>
  <c r="R103"/>
  <c r="O103"/>
  <c r="N103"/>
  <c r="K103"/>
  <c r="H103"/>
  <c r="X102"/>
  <c r="S102"/>
  <c r="R102"/>
  <c r="O102"/>
  <c r="N102"/>
  <c r="K102"/>
  <c r="H102"/>
  <c r="X101"/>
  <c r="S101"/>
  <c r="R101"/>
  <c r="O101"/>
  <c r="N101"/>
  <c r="K101"/>
  <c r="H101"/>
  <c r="X100"/>
  <c r="S100"/>
  <c r="R100"/>
  <c r="O100"/>
  <c r="K100"/>
  <c r="V99"/>
  <c r="X99" s="1"/>
  <c r="S99"/>
  <c r="R99"/>
  <c r="O99"/>
  <c r="N99"/>
  <c r="K99"/>
  <c r="H99"/>
  <c r="V98"/>
  <c r="X98" s="1"/>
  <c r="S98"/>
  <c r="R98"/>
  <c r="O98"/>
  <c r="N98"/>
  <c r="K98"/>
  <c r="H98"/>
  <c r="V97"/>
  <c r="X97" s="1"/>
  <c r="S97"/>
  <c r="R97"/>
  <c r="O97"/>
  <c r="N97"/>
  <c r="K97"/>
  <c r="H97"/>
  <c r="X96"/>
  <c r="S96"/>
  <c r="R96"/>
  <c r="O96"/>
  <c r="N96"/>
  <c r="K96"/>
  <c r="H96"/>
  <c r="X95"/>
  <c r="S95"/>
  <c r="R95"/>
  <c r="O95"/>
  <c r="N95"/>
  <c r="K95"/>
  <c r="H95"/>
  <c r="X94"/>
  <c r="S94"/>
  <c r="R94"/>
  <c r="O94"/>
  <c r="N94"/>
  <c r="K94"/>
  <c r="H94"/>
  <c r="X93"/>
  <c r="S93"/>
  <c r="R93"/>
  <c r="O93"/>
  <c r="N93"/>
  <c r="K93"/>
  <c r="H93"/>
  <c r="X92"/>
  <c r="S92"/>
  <c r="R92"/>
  <c r="O92"/>
  <c r="N92"/>
  <c r="K92"/>
  <c r="H92"/>
  <c r="W91"/>
  <c r="V91" s="1"/>
  <c r="X91" s="1"/>
  <c r="S91"/>
  <c r="R91"/>
  <c r="O91"/>
  <c r="N91"/>
  <c r="K91"/>
  <c r="H91"/>
  <c r="W90"/>
  <c r="V90" s="1"/>
  <c r="X90" s="1"/>
  <c r="S90"/>
  <c r="R90"/>
  <c r="O90"/>
  <c r="N90"/>
  <c r="K90"/>
  <c r="H90"/>
  <c r="W89"/>
  <c r="V89" s="1"/>
  <c r="X89" s="1"/>
  <c r="S89"/>
  <c r="R89"/>
  <c r="O89"/>
  <c r="N89"/>
  <c r="K89"/>
  <c r="H89"/>
  <c r="W88"/>
  <c r="V88" s="1"/>
  <c r="X88" s="1"/>
  <c r="S88"/>
  <c r="R88"/>
  <c r="O88"/>
  <c r="N88"/>
  <c r="K88"/>
  <c r="H88"/>
  <c r="W87"/>
  <c r="V87" s="1"/>
  <c r="X87" s="1"/>
  <c r="S87"/>
  <c r="R87"/>
  <c r="O87"/>
  <c r="N87"/>
  <c r="K87"/>
  <c r="H87"/>
  <c r="W86"/>
  <c r="V86" s="1"/>
  <c r="X86" s="1"/>
  <c r="S86"/>
  <c r="R86"/>
  <c r="O86"/>
  <c r="N86"/>
  <c r="K86"/>
  <c r="H86"/>
  <c r="W85"/>
  <c r="V85" s="1"/>
  <c r="X85" s="1"/>
  <c r="S85"/>
  <c r="R85"/>
  <c r="O85"/>
  <c r="N85"/>
  <c r="K85"/>
  <c r="H85"/>
  <c r="W84"/>
  <c r="V84" s="1"/>
  <c r="X84" s="1"/>
  <c r="S84"/>
  <c r="R84"/>
  <c r="O84"/>
  <c r="N84"/>
  <c r="K84"/>
  <c r="H84"/>
  <c r="W83"/>
  <c r="V83" s="1"/>
  <c r="X83" s="1"/>
  <c r="S83"/>
  <c r="R83"/>
  <c r="O83"/>
  <c r="N83"/>
  <c r="K83"/>
  <c r="H83"/>
  <c r="W82"/>
  <c r="V82" s="1"/>
  <c r="X82" s="1"/>
  <c r="S82"/>
  <c r="R82"/>
  <c r="O82"/>
  <c r="N82"/>
  <c r="K82"/>
  <c r="H82"/>
  <c r="W81"/>
  <c r="V81" s="1"/>
  <c r="X81" s="1"/>
  <c r="S81"/>
  <c r="R81"/>
  <c r="O81"/>
  <c r="N81"/>
  <c r="K81"/>
  <c r="H81"/>
  <c r="W80"/>
  <c r="V80" s="1"/>
  <c r="X80" s="1"/>
  <c r="S80"/>
  <c r="R80"/>
  <c r="O80"/>
  <c r="N80"/>
  <c r="K80"/>
  <c r="H80"/>
  <c r="W79"/>
  <c r="V79" s="1"/>
  <c r="X79" s="1"/>
  <c r="S79"/>
  <c r="R79"/>
  <c r="O79"/>
  <c r="N79"/>
  <c r="K79"/>
  <c r="H79"/>
  <c r="W78"/>
  <c r="V78" s="1"/>
  <c r="X78" s="1"/>
  <c r="S78"/>
  <c r="R78"/>
  <c r="O78"/>
  <c r="N78"/>
  <c r="K78"/>
  <c r="H78"/>
  <c r="W77"/>
  <c r="V77" s="1"/>
  <c r="X77" s="1"/>
  <c r="S77"/>
  <c r="R77"/>
  <c r="O77"/>
  <c r="N77"/>
  <c r="K77"/>
  <c r="H77"/>
  <c r="V76"/>
  <c r="X76" s="1"/>
  <c r="S76"/>
  <c r="R76"/>
  <c r="O76"/>
  <c r="N76"/>
  <c r="K76"/>
  <c r="H76"/>
  <c r="W75"/>
  <c r="V75" s="1"/>
  <c r="X75" s="1"/>
  <c r="S75"/>
  <c r="R75"/>
  <c r="O75"/>
  <c r="N75"/>
  <c r="K75"/>
  <c r="H75"/>
  <c r="W74"/>
  <c r="V74" s="1"/>
  <c r="X74" s="1"/>
  <c r="S74"/>
  <c r="R74"/>
  <c r="O74"/>
  <c r="N74"/>
  <c r="K74"/>
  <c r="H74"/>
  <c r="W73"/>
  <c r="V73" s="1"/>
  <c r="X73" s="1"/>
  <c r="S73"/>
  <c r="R73"/>
  <c r="O73"/>
  <c r="N73"/>
  <c r="K73"/>
  <c r="H73"/>
  <c r="W72"/>
  <c r="V72" s="1"/>
  <c r="X72" s="1"/>
  <c r="S72"/>
  <c r="R72"/>
  <c r="O72"/>
  <c r="N72"/>
  <c r="K72"/>
  <c r="H72"/>
  <c r="X71"/>
  <c r="S71"/>
  <c r="R71"/>
  <c r="O71"/>
  <c r="N71"/>
  <c r="K71"/>
  <c r="H71"/>
  <c r="X70"/>
  <c r="S70"/>
  <c r="R70"/>
  <c r="O70"/>
  <c r="N70"/>
  <c r="K70"/>
  <c r="H70"/>
  <c r="W69"/>
  <c r="V69" s="1"/>
  <c r="X69" s="1"/>
  <c r="S69"/>
  <c r="R69"/>
  <c r="O69"/>
  <c r="N69"/>
  <c r="K69"/>
  <c r="H69"/>
  <c r="X68"/>
  <c r="S68"/>
  <c r="R68"/>
  <c r="O68"/>
  <c r="N68"/>
  <c r="K68"/>
  <c r="H68"/>
  <c r="W67"/>
  <c r="V67" s="1"/>
  <c r="X67" s="1"/>
  <c r="S67"/>
  <c r="R67"/>
  <c r="O67"/>
  <c r="N67"/>
  <c r="K67"/>
  <c r="H67"/>
  <c r="V66"/>
  <c r="X66" s="1"/>
  <c r="S66"/>
  <c r="R66"/>
  <c r="O66"/>
  <c r="N66"/>
  <c r="K66"/>
  <c r="H66"/>
  <c r="W65"/>
  <c r="V65"/>
  <c r="X65" s="1"/>
  <c r="S65"/>
  <c r="R65"/>
  <c r="O65"/>
  <c r="N65"/>
  <c r="K65"/>
  <c r="H65"/>
  <c r="V64"/>
  <c r="X64" s="1"/>
  <c r="S64"/>
  <c r="R64"/>
  <c r="O64"/>
  <c r="N64"/>
  <c r="K64"/>
  <c r="H64"/>
  <c r="X63"/>
  <c r="S63"/>
  <c r="R63"/>
  <c r="O63"/>
  <c r="N63"/>
  <c r="K63"/>
  <c r="H63"/>
  <c r="V62"/>
  <c r="X62" s="1"/>
  <c r="S62"/>
  <c r="R62"/>
  <c r="O62"/>
  <c r="N62"/>
  <c r="K62"/>
  <c r="H62"/>
  <c r="W61"/>
  <c r="V61" s="1"/>
  <c r="X61" s="1"/>
  <c r="S61"/>
  <c r="R61"/>
  <c r="O61"/>
  <c r="N61"/>
  <c r="K61"/>
  <c r="H61"/>
  <c r="W60"/>
  <c r="V60" s="1"/>
  <c r="X60" s="1"/>
  <c r="S60"/>
  <c r="R60"/>
  <c r="O60"/>
  <c r="N60"/>
  <c r="K60"/>
  <c r="H60"/>
  <c r="V59"/>
  <c r="X59" s="1"/>
  <c r="S59"/>
  <c r="R59"/>
  <c r="O59"/>
  <c r="N59"/>
  <c r="K59"/>
  <c r="H59"/>
  <c r="V58"/>
  <c r="X58" s="1"/>
  <c r="S58"/>
  <c r="R58"/>
  <c r="O58"/>
  <c r="N58"/>
  <c r="K58"/>
  <c r="H58"/>
  <c r="X57"/>
  <c r="S57"/>
  <c r="R57"/>
  <c r="O57"/>
  <c r="N57"/>
  <c r="K57"/>
  <c r="H57"/>
  <c r="W56"/>
  <c r="V56" s="1"/>
  <c r="X56" s="1"/>
  <c r="S56"/>
  <c r="R56"/>
  <c r="O56"/>
  <c r="N56"/>
  <c r="K56"/>
  <c r="H56"/>
  <c r="W55"/>
  <c r="V55" s="1"/>
  <c r="X55" s="1"/>
  <c r="S55"/>
  <c r="R55"/>
  <c r="O55"/>
  <c r="N55"/>
  <c r="K55"/>
  <c r="H55"/>
  <c r="W54"/>
  <c r="V54" s="1"/>
  <c r="X54" s="1"/>
  <c r="S54"/>
  <c r="R54"/>
  <c r="O54"/>
  <c r="N54"/>
  <c r="K54"/>
  <c r="H54"/>
  <c r="W53"/>
  <c r="V53" s="1"/>
  <c r="X53" s="1"/>
  <c r="S53"/>
  <c r="R53"/>
  <c r="O53"/>
  <c r="N53"/>
  <c r="K53"/>
  <c r="H53"/>
  <c r="X52"/>
  <c r="S52"/>
  <c r="R52"/>
  <c r="O52"/>
  <c r="N52"/>
  <c r="K52"/>
  <c r="H52"/>
  <c r="X51"/>
  <c r="S51"/>
  <c r="R51"/>
  <c r="O51"/>
  <c r="N51"/>
  <c r="K51"/>
  <c r="H51"/>
  <c r="X50"/>
  <c r="S50"/>
  <c r="R50"/>
  <c r="O50"/>
  <c r="N50"/>
  <c r="K50"/>
  <c r="H50"/>
  <c r="W49"/>
  <c r="V49" s="1"/>
  <c r="X49" s="1"/>
  <c r="S49"/>
  <c r="R49"/>
  <c r="O49"/>
  <c r="N49"/>
  <c r="K49"/>
  <c r="H49"/>
  <c r="W48"/>
  <c r="V48" s="1"/>
  <c r="X48" s="1"/>
  <c r="S48"/>
  <c r="R48"/>
  <c r="O48"/>
  <c r="N48"/>
  <c r="K48"/>
  <c r="H48"/>
  <c r="W47"/>
  <c r="V47" s="1"/>
  <c r="X47" s="1"/>
  <c r="S47"/>
  <c r="R47"/>
  <c r="O47"/>
  <c r="N47"/>
  <c r="K47"/>
  <c r="H47"/>
  <c r="V46"/>
  <c r="X46" s="1"/>
  <c r="S46"/>
  <c r="R46"/>
  <c r="O46"/>
  <c r="N46"/>
  <c r="K46"/>
  <c r="H46"/>
  <c r="V45"/>
  <c r="X45" s="1"/>
  <c r="S45"/>
  <c r="R45"/>
  <c r="O45"/>
  <c r="N45"/>
  <c r="K45"/>
  <c r="H45"/>
  <c r="V44"/>
  <c r="X44" s="1"/>
  <c r="S44"/>
  <c r="R44"/>
  <c r="O44"/>
  <c r="N44"/>
  <c r="K44"/>
  <c r="H44"/>
  <c r="W43"/>
  <c r="V43" s="1"/>
  <c r="X43" s="1"/>
  <c r="S43"/>
  <c r="R43"/>
  <c r="O43"/>
  <c r="N43"/>
  <c r="K43"/>
  <c r="H43"/>
  <c r="W42"/>
  <c r="V42" s="1"/>
  <c r="X42" s="1"/>
  <c r="S42"/>
  <c r="R42"/>
  <c r="O42"/>
  <c r="N42"/>
  <c r="K42"/>
  <c r="H42"/>
  <c r="W41"/>
  <c r="V41" s="1"/>
  <c r="X41" s="1"/>
  <c r="S41"/>
  <c r="R41"/>
  <c r="O41"/>
  <c r="N41"/>
  <c r="K41"/>
  <c r="H41"/>
  <c r="W40"/>
  <c r="V40" s="1"/>
  <c r="X40" s="1"/>
  <c r="S40"/>
  <c r="R40"/>
  <c r="O40"/>
  <c r="N40"/>
  <c r="K40"/>
  <c r="H40"/>
  <c r="W39"/>
  <c r="V39" s="1"/>
  <c r="X39" s="1"/>
  <c r="S39"/>
  <c r="R39"/>
  <c r="O39"/>
  <c r="N39"/>
  <c r="K39"/>
  <c r="H39"/>
  <c r="W38"/>
  <c r="V38" s="1"/>
  <c r="X38" s="1"/>
  <c r="S38"/>
  <c r="R38"/>
  <c r="O38"/>
  <c r="N38"/>
  <c r="K38"/>
  <c r="H38"/>
  <c r="X37"/>
  <c r="S37"/>
  <c r="R37"/>
  <c r="O37"/>
  <c r="N37"/>
  <c r="K37"/>
  <c r="H37"/>
  <c r="X36"/>
  <c r="S36"/>
  <c r="R36"/>
  <c r="O36"/>
  <c r="N36"/>
  <c r="K36"/>
  <c r="H36"/>
  <c r="W35"/>
  <c r="V35" s="1"/>
  <c r="X35" s="1"/>
  <c r="S35"/>
  <c r="R35"/>
  <c r="O35"/>
  <c r="N35"/>
  <c r="K35"/>
  <c r="H35"/>
  <c r="W34"/>
  <c r="V34" s="1"/>
  <c r="X34" s="1"/>
  <c r="S34"/>
  <c r="R34"/>
  <c r="O34"/>
  <c r="N34"/>
  <c r="K34"/>
  <c r="H34"/>
  <c r="W33"/>
  <c r="V33" s="1"/>
  <c r="X33" s="1"/>
  <c r="S33"/>
  <c r="R33"/>
  <c r="O33"/>
  <c r="N33"/>
  <c r="K33"/>
  <c r="H33"/>
  <c r="W32"/>
  <c r="V32" s="1"/>
  <c r="X32" s="1"/>
  <c r="S32"/>
  <c r="R32"/>
  <c r="O32"/>
  <c r="N32"/>
  <c r="K32"/>
  <c r="H32"/>
  <c r="X31"/>
  <c r="S31"/>
  <c r="R31"/>
  <c r="O31"/>
  <c r="N31"/>
  <c r="K31"/>
  <c r="H31"/>
  <c r="W30"/>
  <c r="V30"/>
  <c r="X30" s="1"/>
  <c r="S30"/>
  <c r="R30"/>
  <c r="O30"/>
  <c r="N30"/>
  <c r="K30"/>
  <c r="H30"/>
  <c r="W29"/>
  <c r="V29"/>
  <c r="X29" s="1"/>
  <c r="S29"/>
  <c r="R29"/>
  <c r="O29"/>
  <c r="N29"/>
  <c r="K29"/>
  <c r="H29"/>
  <c r="W28"/>
  <c r="V28"/>
  <c r="X28" s="1"/>
  <c r="S28"/>
  <c r="R28"/>
  <c r="O28"/>
  <c r="N28"/>
  <c r="K28"/>
  <c r="H28"/>
  <c r="W27"/>
  <c r="V27"/>
  <c r="X27" s="1"/>
  <c r="S27"/>
  <c r="R27"/>
  <c r="O27"/>
  <c r="N27"/>
  <c r="K27"/>
  <c r="H27"/>
  <c r="W26"/>
  <c r="V26"/>
  <c r="X26" s="1"/>
  <c r="S26"/>
  <c r="R26"/>
  <c r="O26"/>
  <c r="N26"/>
  <c r="K26"/>
  <c r="H26"/>
  <c r="W25"/>
  <c r="V25"/>
  <c r="X25" s="1"/>
  <c r="S25"/>
  <c r="R25"/>
  <c r="O25"/>
  <c r="N25"/>
  <c r="K25"/>
  <c r="H25"/>
  <c r="W24"/>
  <c r="V24"/>
  <c r="X24" s="1"/>
  <c r="S24"/>
  <c r="R24"/>
  <c r="O24"/>
  <c r="N24"/>
  <c r="K24"/>
  <c r="H24"/>
  <c r="W23"/>
  <c r="V23"/>
  <c r="X23" s="1"/>
  <c r="S23"/>
  <c r="R23"/>
  <c r="O23"/>
  <c r="N23"/>
  <c r="K23"/>
  <c r="H23"/>
  <c r="W22"/>
  <c r="V22"/>
  <c r="X22" s="1"/>
  <c r="S22"/>
  <c r="R22"/>
  <c r="O22"/>
  <c r="N22"/>
  <c r="K22"/>
  <c r="H22"/>
  <c r="V21"/>
  <c r="X21" s="1"/>
  <c r="S21"/>
  <c r="R21"/>
  <c r="O21"/>
  <c r="N21"/>
  <c r="K21"/>
  <c r="H21"/>
  <c r="W20"/>
  <c r="V20" s="1"/>
  <c r="X20" s="1"/>
  <c r="S20"/>
  <c r="R20"/>
  <c r="O20"/>
  <c r="N20"/>
  <c r="K20"/>
  <c r="H20"/>
  <c r="W19"/>
  <c r="V19" s="1"/>
  <c r="X19" s="1"/>
  <c r="S19"/>
  <c r="R19"/>
  <c r="O19"/>
  <c r="N19"/>
  <c r="K19"/>
  <c r="H19"/>
  <c r="W18"/>
  <c r="V18" s="1"/>
  <c r="X18" s="1"/>
  <c r="S18"/>
  <c r="R18"/>
  <c r="O18"/>
  <c r="N18"/>
  <c r="K18"/>
  <c r="H18"/>
  <c r="W17"/>
  <c r="V17" s="1"/>
  <c r="X17" s="1"/>
  <c r="S17"/>
  <c r="R17"/>
  <c r="O17"/>
  <c r="N17"/>
  <c r="K17"/>
  <c r="H17"/>
  <c r="W16"/>
  <c r="V16" s="1"/>
  <c r="X16" s="1"/>
  <c r="S16"/>
  <c r="R16"/>
  <c r="O16"/>
  <c r="N16"/>
  <c r="K16"/>
  <c r="H16"/>
  <c r="W15"/>
  <c r="V15" s="1"/>
  <c r="X15" s="1"/>
  <c r="S15"/>
  <c r="R15"/>
  <c r="O15"/>
  <c r="N15"/>
  <c r="K15"/>
  <c r="H15"/>
  <c r="X14"/>
  <c r="S14"/>
  <c r="R14"/>
  <c r="O14"/>
  <c r="N14"/>
  <c r="K14"/>
  <c r="H14"/>
  <c r="W13"/>
  <c r="V13" s="1"/>
  <c r="X13" s="1"/>
  <c r="S13"/>
  <c r="R13"/>
  <c r="O13"/>
  <c r="N13"/>
  <c r="K13"/>
  <c r="H13"/>
  <c r="X12"/>
  <c r="S12"/>
  <c r="R12"/>
  <c r="O12"/>
  <c r="N12"/>
  <c r="K12"/>
  <c r="H12"/>
  <c r="W11"/>
  <c r="V11" s="1"/>
  <c r="X11" s="1"/>
  <c r="S11"/>
  <c r="R11"/>
  <c r="O11"/>
  <c r="N11"/>
  <c r="K11"/>
  <c r="H11"/>
  <c r="W10"/>
  <c r="V10" s="1"/>
  <c r="X10" s="1"/>
  <c r="S10"/>
  <c r="R10"/>
  <c r="O10"/>
  <c r="N10"/>
  <c r="K10"/>
  <c r="H10"/>
  <c r="W9"/>
  <c r="V9" s="1"/>
  <c r="X9" s="1"/>
  <c r="S9"/>
  <c r="R9"/>
  <c r="O9"/>
  <c r="N9"/>
  <c r="K9"/>
  <c r="H9"/>
  <c r="W8"/>
  <c r="W157" s="1"/>
  <c r="W164" s="1"/>
  <c r="S8"/>
  <c r="R8"/>
  <c r="O8"/>
  <c r="N8"/>
  <c r="K8"/>
  <c r="H8"/>
  <c r="S7"/>
  <c r="R7"/>
  <c r="O7"/>
  <c r="N7"/>
  <c r="K7"/>
  <c r="H7"/>
  <c r="S157" l="1"/>
  <c r="O157"/>
  <c r="W159"/>
  <c r="W160"/>
  <c r="V8"/>
  <c r="W158"/>
  <c r="W162" s="1"/>
  <c r="D189" s="1"/>
  <c r="H157"/>
  <c r="K157"/>
  <c r="N157"/>
  <c r="R157"/>
  <c r="V104"/>
  <c r="X104" s="1"/>
  <c r="X7"/>
  <c r="E162"/>
  <c r="D182" s="1"/>
  <c r="D190" l="1"/>
  <c r="X8"/>
  <c r="V157"/>
  <c r="D188"/>
  <c r="D191" s="1"/>
  <c r="D184"/>
  <c r="D183"/>
  <c r="Z63" i="8" l="1"/>
  <c r="Z70"/>
  <c r="Z71"/>
  <c r="Z100"/>
  <c r="Z123"/>
  <c r="Y141"/>
  <c r="Y145"/>
  <c r="Y143"/>
  <c r="Y144"/>
  <c r="X142"/>
  <c r="W7"/>
  <c r="V138"/>
  <c r="Z138" s="1"/>
  <c r="V139"/>
  <c r="Z139" s="1"/>
  <c r="V140"/>
  <c r="Z140" s="1"/>
  <c r="V128"/>
  <c r="Z128" s="1"/>
  <c r="V129"/>
  <c r="Z129" s="1"/>
  <c r="V130"/>
  <c r="Z130" s="1"/>
  <c r="V131"/>
  <c r="Z131" s="1"/>
  <c r="V132"/>
  <c r="Z132" s="1"/>
  <c r="V133"/>
  <c r="Z133" s="1"/>
  <c r="V134"/>
  <c r="Z134" s="1"/>
  <c r="V135"/>
  <c r="Z135" s="1"/>
  <c r="V136"/>
  <c r="Z136" s="1"/>
  <c r="V137"/>
  <c r="Z137" s="1"/>
  <c r="V127"/>
  <c r="Z127" s="1"/>
  <c r="V106"/>
  <c r="Z106" s="1"/>
  <c r="V105"/>
  <c r="Z105" s="1"/>
  <c r="V102"/>
  <c r="Z102" s="1"/>
  <c r="V103"/>
  <c r="Z103" s="1"/>
  <c r="V101"/>
  <c r="Z101" s="1"/>
  <c r="V99"/>
  <c r="Z99" s="1"/>
  <c r="V98"/>
  <c r="Z98" s="1"/>
  <c r="V97"/>
  <c r="Z97" s="1"/>
  <c r="V96"/>
  <c r="Z96" s="1"/>
  <c r="V93"/>
  <c r="Z93" s="1"/>
  <c r="V94"/>
  <c r="Z94" s="1"/>
  <c r="V95"/>
  <c r="Z95" s="1"/>
  <c r="V92"/>
  <c r="Z92" s="1"/>
  <c r="V76"/>
  <c r="Z76" s="1"/>
  <c r="V68"/>
  <c r="Z68" s="1"/>
  <c r="V66"/>
  <c r="Z66" s="1"/>
  <c r="V64"/>
  <c r="Z64" s="1"/>
  <c r="V62"/>
  <c r="Z62" s="1"/>
  <c r="V59"/>
  <c r="Z59" s="1"/>
  <c r="V58"/>
  <c r="Z58" s="1"/>
  <c r="V57"/>
  <c r="Z57" s="1"/>
  <c r="V51"/>
  <c r="Z51" s="1"/>
  <c r="V52"/>
  <c r="Z52" s="1"/>
  <c r="V50"/>
  <c r="Z50" s="1"/>
  <c r="V44"/>
  <c r="Z44" s="1"/>
  <c r="V45"/>
  <c r="Z45" s="1"/>
  <c r="V46"/>
  <c r="Z46" s="1"/>
  <c r="V37"/>
  <c r="Z37" s="1"/>
  <c r="V36"/>
  <c r="Z36" s="1"/>
  <c r="V31"/>
  <c r="Z31" s="1"/>
  <c r="V21"/>
  <c r="Z21" s="1"/>
  <c r="W8"/>
  <c r="V14"/>
  <c r="Z14" s="1"/>
  <c r="V12"/>
  <c r="Z12" s="1"/>
  <c r="V8"/>
  <c r="Z8" s="1"/>
  <c r="E143"/>
  <c r="D143"/>
  <c r="W141"/>
  <c r="Z141" s="1"/>
  <c r="W126"/>
  <c r="V126" s="1"/>
  <c r="Z126" s="1"/>
  <c r="W125"/>
  <c r="V125" s="1"/>
  <c r="Z125" s="1"/>
  <c r="W124"/>
  <c r="V124" s="1"/>
  <c r="Z124" s="1"/>
  <c r="W122"/>
  <c r="V122" s="1"/>
  <c r="Z122" s="1"/>
  <c r="W121"/>
  <c r="V121" s="1"/>
  <c r="Z121" s="1"/>
  <c r="W120"/>
  <c r="V120" s="1"/>
  <c r="Z120" s="1"/>
  <c r="W119"/>
  <c r="V119" s="1"/>
  <c r="Z119" s="1"/>
  <c r="W118"/>
  <c r="V118" s="1"/>
  <c r="Z118" s="1"/>
  <c r="W117"/>
  <c r="V117" s="1"/>
  <c r="Z117" s="1"/>
  <c r="W116"/>
  <c r="V116" s="1"/>
  <c r="Z116" s="1"/>
  <c r="W115"/>
  <c r="V115" s="1"/>
  <c r="Z115" s="1"/>
  <c r="W114"/>
  <c r="V114" s="1"/>
  <c r="Z114" s="1"/>
  <c r="W113"/>
  <c r="V113" s="1"/>
  <c r="Z113" s="1"/>
  <c r="W112"/>
  <c r="V112" s="1"/>
  <c r="Z112" s="1"/>
  <c r="W111"/>
  <c r="V111" s="1"/>
  <c r="Z111" s="1"/>
  <c r="W110"/>
  <c r="V110" s="1"/>
  <c r="Z110" s="1"/>
  <c r="W109"/>
  <c r="V109" s="1"/>
  <c r="Z109" s="1"/>
  <c r="W108"/>
  <c r="V108" s="1"/>
  <c r="Z108" s="1"/>
  <c r="W107"/>
  <c r="V107" s="1"/>
  <c r="Z107" s="1"/>
  <c r="W104"/>
  <c r="Z104" s="1"/>
  <c r="W91"/>
  <c r="V91" s="1"/>
  <c r="Z91" s="1"/>
  <c r="W90"/>
  <c r="V90" s="1"/>
  <c r="Z90" s="1"/>
  <c r="W89"/>
  <c r="V89" s="1"/>
  <c r="Z89" s="1"/>
  <c r="W88"/>
  <c r="V88" s="1"/>
  <c r="Z88" s="1"/>
  <c r="W87"/>
  <c r="V87" s="1"/>
  <c r="Z87" s="1"/>
  <c r="W86"/>
  <c r="V86" s="1"/>
  <c r="Z86" s="1"/>
  <c r="W85"/>
  <c r="V85" s="1"/>
  <c r="Z85" s="1"/>
  <c r="W84"/>
  <c r="V84" s="1"/>
  <c r="Z84" s="1"/>
  <c r="W83"/>
  <c r="V83" s="1"/>
  <c r="Z83" s="1"/>
  <c r="W82"/>
  <c r="V82" s="1"/>
  <c r="Z82" s="1"/>
  <c r="W81"/>
  <c r="V81" s="1"/>
  <c r="Z81" s="1"/>
  <c r="W80"/>
  <c r="V80" s="1"/>
  <c r="Z80" s="1"/>
  <c r="W79"/>
  <c r="V79" s="1"/>
  <c r="Z79" s="1"/>
  <c r="W78"/>
  <c r="V78" s="1"/>
  <c r="Z78" s="1"/>
  <c r="W77"/>
  <c r="V77" s="1"/>
  <c r="Z77" s="1"/>
  <c r="W75"/>
  <c r="V75" s="1"/>
  <c r="Z75" s="1"/>
  <c r="W74"/>
  <c r="V74" s="1"/>
  <c r="Z74" s="1"/>
  <c r="W73"/>
  <c r="V73" s="1"/>
  <c r="Z73" s="1"/>
  <c r="W72"/>
  <c r="V72" s="1"/>
  <c r="Z72" s="1"/>
  <c r="W69"/>
  <c r="V69" s="1"/>
  <c r="Z69" s="1"/>
  <c r="W67"/>
  <c r="V67" s="1"/>
  <c r="Z67" s="1"/>
  <c r="W65"/>
  <c r="V65" s="1"/>
  <c r="Z65" s="1"/>
  <c r="W61"/>
  <c r="V61" s="1"/>
  <c r="Z61" s="1"/>
  <c r="W60"/>
  <c r="V60" s="1"/>
  <c r="Z60" s="1"/>
  <c r="W56"/>
  <c r="V56" s="1"/>
  <c r="Z56" s="1"/>
  <c r="W55"/>
  <c r="V55" s="1"/>
  <c r="Z55" s="1"/>
  <c r="W54"/>
  <c r="V54" s="1"/>
  <c r="Z54" s="1"/>
  <c r="W53"/>
  <c r="V53" s="1"/>
  <c r="Z53" s="1"/>
  <c r="W49"/>
  <c r="V49" s="1"/>
  <c r="Z49" s="1"/>
  <c r="W48"/>
  <c r="V48" s="1"/>
  <c r="Z48" s="1"/>
  <c r="W47"/>
  <c r="V47" s="1"/>
  <c r="Z47" s="1"/>
  <c r="W43"/>
  <c r="V43" s="1"/>
  <c r="Z43" s="1"/>
  <c r="W42"/>
  <c r="V42" s="1"/>
  <c r="Z42" s="1"/>
  <c r="W41"/>
  <c r="V41" s="1"/>
  <c r="Z41" s="1"/>
  <c r="W40"/>
  <c r="V40" s="1"/>
  <c r="Z40" s="1"/>
  <c r="W39"/>
  <c r="V39" s="1"/>
  <c r="Z39" s="1"/>
  <c r="W38"/>
  <c r="V38" s="1"/>
  <c r="Z38" s="1"/>
  <c r="W35"/>
  <c r="V35" s="1"/>
  <c r="Z35" s="1"/>
  <c r="W34"/>
  <c r="V34" s="1"/>
  <c r="Z34" s="1"/>
  <c r="W33"/>
  <c r="V33" s="1"/>
  <c r="Z33" s="1"/>
  <c r="W32"/>
  <c r="V32" s="1"/>
  <c r="Z32" s="1"/>
  <c r="W30"/>
  <c r="V30" s="1"/>
  <c r="Z30" s="1"/>
  <c r="W29"/>
  <c r="V29" s="1"/>
  <c r="Z29" s="1"/>
  <c r="W28"/>
  <c r="V28" s="1"/>
  <c r="Z28" s="1"/>
  <c r="W27"/>
  <c r="V27" s="1"/>
  <c r="Z27" s="1"/>
  <c r="W26"/>
  <c r="V26" s="1"/>
  <c r="Z26" s="1"/>
  <c r="W25"/>
  <c r="V25" s="1"/>
  <c r="Z25" s="1"/>
  <c r="W24"/>
  <c r="V24" s="1"/>
  <c r="Z24" s="1"/>
  <c r="W23"/>
  <c r="V23" s="1"/>
  <c r="Z23" s="1"/>
  <c r="W22"/>
  <c r="V22" s="1"/>
  <c r="Z22" s="1"/>
  <c r="W20"/>
  <c r="V20" s="1"/>
  <c r="Z20" s="1"/>
  <c r="W19"/>
  <c r="V19" s="1"/>
  <c r="Z19" s="1"/>
  <c r="W18"/>
  <c r="V18" s="1"/>
  <c r="Z18" s="1"/>
  <c r="W17"/>
  <c r="V17" s="1"/>
  <c r="Z17" s="1"/>
  <c r="W16"/>
  <c r="V16" s="1"/>
  <c r="Z16" s="1"/>
  <c r="W15"/>
  <c r="V15" s="1"/>
  <c r="Z15" s="1"/>
  <c r="W13"/>
  <c r="V13" s="1"/>
  <c r="Z13" s="1"/>
  <c r="W11"/>
  <c r="V11" s="1"/>
  <c r="Z11" s="1"/>
  <c r="W9"/>
  <c r="V9" s="1"/>
  <c r="Z9" s="1"/>
  <c r="W10"/>
  <c r="V10" s="1"/>
  <c r="Z10" s="1"/>
  <c r="S71"/>
  <c r="R71"/>
  <c r="O71"/>
  <c r="N71"/>
  <c r="K71"/>
  <c r="H71"/>
  <c r="S70"/>
  <c r="R70"/>
  <c r="O70"/>
  <c r="N70"/>
  <c r="K70"/>
  <c r="H70"/>
  <c r="W142" l="1"/>
  <c r="Y147"/>
  <c r="Y142"/>
  <c r="V7"/>
  <c r="Z7" s="1"/>
  <c r="V142"/>
  <c r="Z142" s="1"/>
  <c r="W143"/>
  <c r="E144" l="1"/>
  <c r="E145"/>
  <c r="E146"/>
  <c r="E142"/>
  <c r="D146"/>
  <c r="D145"/>
  <c r="D144"/>
  <c r="D142"/>
  <c r="E147" l="1"/>
  <c r="D163" s="1"/>
  <c r="D166"/>
  <c r="W145"/>
  <c r="W144"/>
  <c r="W147" l="1"/>
  <c r="D170" s="1"/>
  <c r="D164"/>
  <c r="D147"/>
  <c r="D165"/>
  <c r="D171" l="1"/>
  <c r="D169"/>
  <c r="D172" s="1"/>
  <c r="H133" l="1"/>
  <c r="H134"/>
  <c r="K133"/>
  <c r="K134"/>
  <c r="H130"/>
  <c r="H131"/>
  <c r="K130"/>
  <c r="K131"/>
  <c r="O134"/>
  <c r="R133"/>
  <c r="S133"/>
  <c r="R134"/>
  <c r="S134"/>
  <c r="N133"/>
  <c r="O133"/>
  <c r="N134"/>
  <c r="R131"/>
  <c r="S131"/>
  <c r="N131"/>
  <c r="O131"/>
  <c r="S130"/>
  <c r="R130"/>
  <c r="N130"/>
  <c r="O130"/>
  <c r="T142" l="1"/>
  <c r="S132"/>
  <c r="R132"/>
  <c r="O132"/>
  <c r="N132"/>
  <c r="K132"/>
  <c r="H132"/>
  <c r="K8" l="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5"/>
  <c r="K136"/>
  <c r="K137"/>
  <c r="K139"/>
  <c r="K140"/>
  <c r="K7"/>
  <c r="H7"/>
  <c r="J142"/>
  <c r="I142"/>
  <c r="K142" l="1"/>
  <c r="U142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5"/>
  <c r="S136"/>
  <c r="S137"/>
  <c r="S139"/>
  <c r="S140"/>
  <c r="S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5"/>
  <c r="R136"/>
  <c r="R137"/>
  <c r="R139"/>
  <c r="R140"/>
  <c r="R7"/>
  <c r="Q142"/>
  <c r="P142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5"/>
  <c r="O136"/>
  <c r="O137"/>
  <c r="O139"/>
  <c r="O140"/>
  <c r="O7"/>
  <c r="E149"/>
  <c r="S142" l="1"/>
  <c r="O142"/>
  <c r="R142"/>
  <c r="M142" l="1"/>
  <c r="L142"/>
  <c r="N140"/>
  <c r="N139"/>
  <c r="N137"/>
  <c r="N136"/>
  <c r="N135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5"/>
  <c r="N104"/>
  <c r="N103"/>
  <c r="N102"/>
  <c r="N101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142" l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1"/>
  <c r="H102"/>
  <c r="H103"/>
  <c r="H104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5"/>
  <c r="H136"/>
  <c r="H137"/>
  <c r="H139"/>
  <c r="H140"/>
  <c r="G142"/>
  <c r="F142"/>
  <c r="H142" l="1"/>
  <c r="X157" i="14" l="1"/>
</calcChain>
</file>

<file path=xl/sharedStrings.xml><?xml version="1.0" encoding="utf-8"?>
<sst xmlns="http://schemas.openxmlformats.org/spreadsheetml/2006/main" count="2477" uniqueCount="578">
  <si>
    <t>№ п/п</t>
  </si>
  <si>
    <t>Наименование 
медицинской организации</t>
  </si>
  <si>
    <t>Общество с ограниченной ответственностью "НоваАрт"</t>
  </si>
  <si>
    <t>Общество с ограниченной ответственностью "НоваАРТ"</t>
  </si>
  <si>
    <t>Закрытое акционерное общество "ВИСВИ"</t>
  </si>
  <si>
    <t>1</t>
  </si>
  <si>
    <t>2</t>
  </si>
  <si>
    <t>3</t>
  </si>
  <si>
    <t>Общество с ограниченной ответственностью "Смайл"</t>
  </si>
  <si>
    <t>Общество с ограниченной ответственностью "Лакшми"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</si>
  <si>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</si>
  <si>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</si>
  <si>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</si>
  <si>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</si>
  <si>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</si>
  <si>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клиническая больница № 8</t>
  </si>
  <si>
    <t>Муниципальное бюджетное учреждение здравоохранения 
Детская городская поликлиника № 4</t>
  </si>
  <si>
    <t>Муниципальное бюджетное учреждение здравоохранения
Детская городская поликлиника № 6</t>
  </si>
  <si>
    <t>Муниципальное бюджетное учреждение здравоохранения 
Детская городская клиническая поликлиника № 8</t>
  </si>
  <si>
    <t>Муниципальное бюджетное учреждение здравоохранения 
"Детская городская клиническая поликлиника № 9"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</si>
  <si>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</si>
  <si>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</si>
  <si>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</si>
  <si>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"Полимедика Челябинск"</t>
  </si>
  <si>
    <t>Муниципальное учреждение 
"Красноармейская центральная районная больница"</t>
  </si>
  <si>
    <t>Муниципальное учреждение здравоохранения
"Октябрьская центральная районная больница"</t>
  </si>
  <si>
    <t>Общество с ограниченной ответственностью 
Стоматологическая клиника "Нео-Дент"</t>
  </si>
  <si>
    <t>Общество с ограниченной ответственностью
"Ядерные медицинские технологии – Снежинск"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</si>
  <si>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</si>
  <si>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№ 2 г.Аша"</t>
  </si>
  <si>
    <t>Государственное бюджетное учреждение здравоохранения 
"Городская больница г.Миньяр"</t>
  </si>
  <si>
    <t>Государственное бюджетное учреждение здравоохранения 
"Кропачевская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</si>
  <si>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</si>
  <si>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</si>
  <si>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"Городская больница № 1 г.Еманжелинск"</t>
  </si>
  <si>
    <t>Государственное бюджетное  учреждение здравоохранения 
"Городская больница № 1 г.Златоуст"</t>
  </si>
  <si>
    <t>Государственное бюджетное  учреждение здравоохранения 
"Городская больница № 2 г.Златоуст"</t>
  </si>
  <si>
    <t>Государственное бюджетное  учреждение здравоохранения 
"Городская больница № 3 г.Златоуст"</t>
  </si>
  <si>
    <t>Государственное бюджетное  учреждение здравоохранения 
"Городская больница № 4 г.Златоуст"</t>
  </si>
  <si>
    <t>Государственное бюджетное учреждение здравоохранения 
"Родильный дом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</si>
  <si>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</si>
  <si>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</si>
  <si>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</si>
  <si>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</si>
  <si>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 учреждение здравоохранения 
"Городская больница № 3 г.Копейск"</t>
  </si>
  <si>
    <t>Государственное бюджетное  учреждение здравоохранения 
"Городская детская поликлиника № 1 г.Копейск"</t>
  </si>
  <si>
    <t>Государственное бюджетное  учреждение здравоохранения 
"Стоматологическая поликлиника г.Копейск"</t>
  </si>
  <si>
    <t>Государственное бюджетное учреждение здравоохранения 
"Городская больница №1 г.Коркино"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</si>
  <si>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</si>
  <si>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</si>
  <si>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</si>
  <si>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</si>
  <si>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</si>
  <si>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</si>
  <si>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</si>
  <si>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"Городская больница № 4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</si>
  <si>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</si>
  <si>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</si>
  <si>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</si>
  <si>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</si>
  <si>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</si>
  <si>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Муниципальное бюджетное учреждение здравоохранения 
"Городская клиническая больница № 2"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</si>
  <si>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</si>
  <si>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</si>
  <si>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Муниципальное бюджетное учреждение здравоохранения 
Городская клиническая больница № 6</t>
  </si>
  <si>
    <t>Государственное бюджетное учреждение здравоохранения 
"Областная клиническая больница № 2"</t>
  </si>
  <si>
    <t>Муниципальное бюджетное учреждение здравоохранения 
городская больница № 14</t>
  </si>
  <si>
    <t>Муниципальное бюджетное учреждение здравоохранения 
Городская больница № 16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</si>
  <si>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</si>
  <si>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</si>
  <si>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Городская клиническая поликлиника № 5</t>
  </si>
  <si>
    <t>Муниципальное бюджетное учреждение здравоохранения 
"Городская клиническая поликлиника № 8"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</si>
  <si>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</si>
  <si>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</si>
  <si>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Муниципальное бюджетное учреждение здравоохранения 
стоматологическая поликлиника № 6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</si>
  <si>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</si>
  <si>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Муниципальное автономное учреждение здравоохранения 
"Центр вспомогательных репродуктивных технологий"</t>
  </si>
  <si>
    <t>Общество с ограниченной ответственностью 
"ЕВРОДЕНТ"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</si>
  <si>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</si>
  <si>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</si>
  <si>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Муниципальное учреждение здравоохранения
Агаповская центральная районная больница администрации 
Агаповского муниципального района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</si>
  <si>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</si>
  <si>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</si>
  <si>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</si>
  <si>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</si>
  <si>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</si>
  <si>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</si>
  <si>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</si>
  <si>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</si>
  <si>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Муниципальное бюджетное учреждение здравоохранения 
Сосновская центральная районная больница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</si>
  <si>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</si>
  <si>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</si>
  <si>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</si>
  <si>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</si>
  <si>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</si>
  <si>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</si>
  <si>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</si>
  <si>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</si>
  <si>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</si>
  <si>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</si>
  <si>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Негосударственное учреждение здравоохранения 
"Узловая больница на станции Карталы открытого 
акционерного общества "Российские железные дороги"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</si>
  <si>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</si>
  <si>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</si>
  <si>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</si>
  <si>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</si>
  <si>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>Негосударственное учреждение здравоохранения 
"Дорожная стоматологическая поликлиника на станции Челябинск открытого акционерного общества "Российские железные дороги"</t>
  </si>
  <si>
    <t>Государственное бюджетное  учреждение здравоохранения 
"Городская детская больница г.Златоуст"</t>
  </si>
  <si>
    <t>Муниципальное автономное учреждение здравоохранения 
Городская клиническая больница № 9</t>
  </si>
  <si>
    <t>Итого</t>
  </si>
  <si>
    <t>Неприкрепленные</t>
  </si>
  <si>
    <r>
      <t>Государственное бюджетное учреждение здравоохранения 
"Городская больница № 1 г.Аша"</t>
    </r>
    <r>
      <rPr>
        <sz val="10"/>
        <color rgb="FFC00000"/>
        <rFont val="Times New Roman"/>
        <family val="1"/>
        <charset val="204"/>
      </rPr>
      <t xml:space="preserve"> </t>
    </r>
  </si>
  <si>
    <r>
      <t>Государственное бюджетное учреждение здравоохранения 
"Городская больница г.Сим"</t>
    </r>
    <r>
      <rPr>
        <b/>
        <sz val="10"/>
        <color rgb="FFC00000"/>
        <rFont val="Times New Roman"/>
        <family val="1"/>
        <charset val="204"/>
      </rPr>
      <t xml:space="preserve"> </t>
    </r>
  </si>
  <si>
    <r>
      <t>Государственное бюджетное учреждение здравоохранения</t>
    </r>
    <r>
      <rPr>
        <sz val="10"/>
        <color rgb="FFFF0000"/>
        <rFont val="Times New Roman"/>
        <family val="1"/>
        <charset val="204"/>
      </rPr>
      <t xml:space="preserve"> 
</t>
    </r>
    <r>
      <rPr>
        <sz val="10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>Районная больница с.Фершампенуа</t>
    </r>
    <r>
      <rPr>
        <sz val="10"/>
        <rFont val="Times New Roman"/>
        <family val="1"/>
        <charset val="204"/>
      </rPr>
      <t>з"</t>
    </r>
  </si>
  <si>
    <r>
      <t>Государственное бюджетное  учреждение здравоохранения 
"Районная больница с.Чесма"</t>
    </r>
    <r>
      <rPr>
        <b/>
        <sz val="10"/>
        <color rgb="FFC00000"/>
        <rFont val="Times New Roman"/>
        <family val="1"/>
        <charset val="204"/>
      </rPr>
      <t xml:space="preserve"> </t>
    </r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</si>
  <si>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</si>
  <si>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15 Федерального медико-биологического агентства"</t>
  </si>
  <si>
    <t xml:space="preserve">Муниципальное автономное учреждение здравоохранения 
Ордена Знак Почета Городская клиническая больница № 8  </t>
  </si>
  <si>
    <t xml:space="preserve">Муниципальное автономное учреждение здравоохранения 
Городская клиническая больница № 11 </t>
  </si>
  <si>
    <t>Федеральное государственное бюджетное учреждение науки 
"Уральский научно-практический центр радиационной медицины Федерального медико-биологического агентства"</t>
  </si>
  <si>
    <t>Государственное бюджетное учреждение здравоохранения 
"Районная больница с.Аргаяш"</t>
  </si>
  <si>
    <r>
      <t>Государственное бюджетное учреждение здравоохранения 
"Районная больница с.Варна"</t>
    </r>
    <r>
      <rPr>
        <sz val="10"/>
        <color rgb="FFFF0000"/>
        <rFont val="Times New Roman"/>
        <family val="1"/>
        <charset val="204"/>
      </rPr>
      <t xml:space="preserve"> </t>
    </r>
  </si>
  <si>
    <t>Ур. мед. органи-зации</t>
  </si>
  <si>
    <t>Расчет в соответствии с нормативом (1,77 обращений)</t>
  </si>
  <si>
    <t>2017 год</t>
  </si>
  <si>
    <t xml:space="preserve">План </t>
  </si>
  <si>
    <t xml:space="preserve">Факт </t>
  </si>
  <si>
    <t xml:space="preserve">% выпол-нения </t>
  </si>
  <si>
    <t>количество посещений</t>
  </si>
  <si>
    <t>количество обращений</t>
  </si>
  <si>
    <t>2018 год</t>
  </si>
  <si>
    <t>Факт 1-ое полугодие</t>
  </si>
  <si>
    <t>% выпол-нения</t>
  </si>
  <si>
    <t>Прогноз исполнения</t>
  </si>
  <si>
    <t>Прогноз испол-нения</t>
  </si>
  <si>
    <t>Предложения МО</t>
  </si>
  <si>
    <t>Утвержденный план на 2019 год</t>
  </si>
  <si>
    <t>посещение</t>
  </si>
  <si>
    <t>обращение</t>
  </si>
  <si>
    <t>5 = 4*1,77</t>
  </si>
  <si>
    <t>15 = 13*2</t>
  </si>
  <si>
    <t>19 = 17*2</t>
  </si>
  <si>
    <t>1 уровень</t>
  </si>
  <si>
    <t>2 уровень</t>
  </si>
  <si>
    <t>3 уровень</t>
  </si>
  <si>
    <t>Всего:</t>
  </si>
  <si>
    <t>Амбулаторно-поликлиническая помощь с лечебно-диагностической целью за счет средств ОМС</t>
  </si>
  <si>
    <r>
      <t xml:space="preserve">Межтерры за 1-ое полугодие 2018 года </t>
    </r>
    <r>
      <rPr>
        <b/>
        <sz val="10"/>
        <color theme="1"/>
        <rFont val="Times New Roman"/>
        <family val="1"/>
        <charset val="204"/>
      </rPr>
      <t>62 174 обращений (прогноз за год 62 174*2=124 348)</t>
    </r>
  </si>
  <si>
    <t>Государственное бюджетное учреждение здравоохранения 
"Областной центр по профилактике и борьбе со СПИДом и инфекционными заболеваниями"</t>
  </si>
  <si>
    <t>Государственное бюджетное учреждение здравоохранения 
"Областной кожно-венерологический диспансер №3"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</si>
  <si>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</si>
  <si>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"Областной онкологический диспанскер № 2"</t>
  </si>
  <si>
    <t>Государственное бюджетное учреждение здравоохранения "Областной онкологический диспанскер № 3"</t>
  </si>
  <si>
    <t>Государственное автономное учреждение здравоохранения 
"Городская больница № 1 им. Г.И. Дробышева г.Магнитогорск"</t>
  </si>
  <si>
    <t>Государственное автономное учреждение здравоохранения 
"Городская больница № 2 г. Магнитогорск"</t>
  </si>
  <si>
    <t>Государственное автономное учреждение здравоохранения 
"Городская больница № 3 г.Магнитогорск"</t>
  </si>
  <si>
    <t>Государственное автономное учреждение здравоохранения 
"Детская городская больница  г.Магнитогорск"</t>
  </si>
  <si>
    <t>Государственное автономное учреждение здравоохранения 
"Родильный дом № 1 г.Магнитогорск"</t>
  </si>
  <si>
    <t>Государственное бюджетное учреждение здравоохранения
"Родильный дом № 2 г.Магнитогорск"</t>
  </si>
  <si>
    <t>Государственное бюджетное учреждение здравоохранения
"Детская городская поликлиника № 2" г.Магнитогорск"</t>
  </si>
  <si>
    <t>Государственное бюджетное учреждение здравоохранения
"Детская городская поликлиника № 1 г.Магнитогорск"</t>
  </si>
  <si>
    <t>Государственное бюджетное учреждение здравоохранения
"Детская городская поликлиника № 3 г.Магнитогорск"</t>
  </si>
  <si>
    <t>Государственное бюджетное учреждение здравоохранения 
"Стоматологическая поликлиника № 2 г.Магнитогорск"</t>
  </si>
  <si>
    <t>Государственное бюджетное учреждение здравоохранения 
"Стоматологическая поликлиника № 1 г.Магнитогорск"</t>
  </si>
  <si>
    <t>Государственное бюджетное учреждение здравоохранения 
"Детская стоматологическая поликлиника г.Магнитогорск"</t>
  </si>
  <si>
    <t>Общество с ограниченной отвественностью "РичСтом"</t>
  </si>
  <si>
    <t xml:space="preserve">3 уровень </t>
  </si>
  <si>
    <t>Численность застрахован-ных лиц на 01.01.2018</t>
  </si>
  <si>
    <r>
      <t xml:space="preserve">Количество обращений к распределению на 2019 год 6 158 993 </t>
    </r>
    <r>
      <rPr>
        <sz val="10"/>
        <color theme="1"/>
        <rFont val="Times New Roman"/>
        <family val="1"/>
        <charset val="204"/>
      </rPr>
      <t>(меньше чем 2018 год на 450 384 обращений)</t>
    </r>
  </si>
  <si>
    <t>объемы по уровню в соответствии с нормативом 1,77 (6 283 341 обращение)</t>
  </si>
  <si>
    <t>объемы по уровню в соответствии с распределенными обращениями 6 158 993 - расчетный норматив 1,73  (6 158 993 / 3 549 910 = 1,73)</t>
  </si>
  <si>
    <r>
      <t>Государственно</t>
    </r>
    <r>
      <rPr>
        <i/>
        <sz val="10"/>
        <rFont val="Times New Roman"/>
        <family val="1"/>
        <charset val="204"/>
      </rPr>
      <t>е</t>
    </r>
    <r>
      <rPr>
        <i/>
        <sz val="10"/>
        <color theme="1"/>
        <rFont val="Times New Roman"/>
        <family val="1"/>
        <charset val="204"/>
      </rPr>
      <t xml:space="preserve"> бюджетное учреждение здравоохранения 
"Областная стоматологическая поликлиника"</t>
    </r>
  </si>
  <si>
    <t>прогноз исполнения, план не поставили</t>
  </si>
  <si>
    <t>прогноз исполнения</t>
  </si>
  <si>
    <t>по предложению</t>
  </si>
  <si>
    <t>вместе с ГБ 14 и 16</t>
  </si>
  <si>
    <t>7854 это факт/2 обращения</t>
  </si>
  <si>
    <t>10504 это факт/2 обращения</t>
  </si>
  <si>
    <t>план 2018 годв / 2 обращения</t>
  </si>
  <si>
    <t>по факту</t>
  </si>
  <si>
    <t>Предложения МЗ на 2019 год</t>
  </si>
  <si>
    <t>% сниж.объемов</t>
  </si>
  <si>
    <t>Новые учреждения (барс не заполнили):</t>
  </si>
  <si>
    <t>ООО Вива-Дент - 2470 посещ.</t>
  </si>
  <si>
    <t>ООО Парк Мед - 2000 обращ.</t>
  </si>
  <si>
    <t>ООО РичСтом - 4800 посещ.</t>
  </si>
  <si>
    <t>ООО Эстедент - 2000 обращ.</t>
  </si>
  <si>
    <t>ООО Экология здоровья - 1500 обращ. (дерматология)</t>
  </si>
  <si>
    <t>ООО Областной центр по профилактике и борьбе со СПИДом - 1437 обращ.</t>
  </si>
  <si>
    <t>ООО Радуга - 14700 обращ.</t>
  </si>
  <si>
    <t>ООО Вива-Дент</t>
  </si>
  <si>
    <t>ООО Радуга</t>
  </si>
  <si>
    <t>ФГБОУ ВО "Южно-Уральский Государственный Медицинский Университет" Министерства здравоохранения и социального развития Российской Федерации</t>
  </si>
  <si>
    <t>ГБУЗ "Областной перинатальный центр"</t>
  </si>
  <si>
    <t>Государственное бюджетное учреждение здравоохранения 
"Областная стоматологическая поликлиника"</t>
  </si>
  <si>
    <t>ООО "Центр диализа"</t>
  </si>
  <si>
    <t xml:space="preserve">ООО Торговый дом Эгле </t>
  </si>
  <si>
    <t>Филиал АО "Центр семейной медицины" Магнитогорск</t>
  </si>
  <si>
    <t>Филиал АО "Центр семейной медицины" Челябинск</t>
  </si>
  <si>
    <t>МАУЗ "Центр ВРТ"</t>
  </si>
  <si>
    <t>ООО "Центр планирования семьи"</t>
  </si>
  <si>
    <t>ООО "ЭкоКлиника"</t>
  </si>
  <si>
    <t>ООО МЦ "Лотос"</t>
  </si>
  <si>
    <t>криоперенос</t>
  </si>
  <si>
    <t>ООО Экология здоровья дерматовенерология 1500 обращений</t>
  </si>
  <si>
    <t>ООО Центр зрения офтальмологии 2000 обращений</t>
  </si>
  <si>
    <t>ООО Центр зрения</t>
  </si>
  <si>
    <t>ООО "ДНК КЛИНИНКА"</t>
  </si>
  <si>
    <t>ООО "Центр акушерства и гинекологии № 1"</t>
  </si>
  <si>
    <t>ООО "Эксперт"</t>
  </si>
  <si>
    <t>Объем по нормативу (1,77 обращений) - 6 283 341</t>
  </si>
  <si>
    <t>План на 2019 год</t>
  </si>
  <si>
    <t>Государственное бюджетное учреждение здравоохранения
"Родильный дом № 3 г.Магнитогорск"</t>
  </si>
  <si>
    <t>ООО "Торговый Дом Эгле"</t>
  </si>
  <si>
    <t>ГБУЗ "Городская больница г. Пласт"</t>
  </si>
  <si>
    <t>ГБУЗ "Районная больница г. Верхнеуральск"</t>
  </si>
  <si>
    <t>ГБУЗ "Районная больница г. Катав-Ивановск"</t>
  </si>
  <si>
    <t>ГБУЗ "Районная больница г. Куса"</t>
  </si>
  <si>
    <t>ГБУЗ "Районная больница г. Нязепетровск"</t>
  </si>
  <si>
    <t>ГБУЗ "Районная больница п. Бреды"</t>
  </si>
  <si>
    <t>ГБУЗ "Районная больница п. Увельский"</t>
  </si>
  <si>
    <t>ГБУЗ "Районная больница с. Еткуль"</t>
  </si>
  <si>
    <t>ГБУЗ "Районная больница с. Кизильское"</t>
  </si>
  <si>
    <t>ГБУЗ "Районная больница с. Кунашак"</t>
  </si>
  <si>
    <t>ГБУЗ "Районная больница с. Октябрьское"</t>
  </si>
  <si>
    <t>ГБУЗ "Районная больница с. Уйское"</t>
  </si>
  <si>
    <t>ГБУЗ "Районная больница с. Фершампенуаз"</t>
  </si>
  <si>
    <t>ГБУЗ "Районная больница с.Варна"</t>
  </si>
  <si>
    <t>ГБУЗ "Районная больница с.Чесма"</t>
  </si>
  <si>
    <t>ГБУЗ «Районная больница с. Аргаяш»</t>
  </si>
  <si>
    <t>МУЗ "Карталинская ГБ"</t>
  </si>
  <si>
    <t>ГБУЗ "Городская больница г. Верхний Уфалей"</t>
  </si>
  <si>
    <t>ГБУЗ "Стоматологическая поликлиника г. Верхний Уфалей"</t>
  </si>
  <si>
    <t>ГБУЗ "ГБ им А.П.Силаева г. Кыштым"</t>
  </si>
  <si>
    <t>ГБУЗ "Городская больница г. Южноуральск"</t>
  </si>
  <si>
    <t>ГБУЗ "Областная больница" рабочего поселка Локомотивный</t>
  </si>
  <si>
    <t>ГБУЗ ГБ г.Карабаш</t>
  </si>
  <si>
    <t>ГБУЗ "Городская больница г. Златоуст"</t>
  </si>
  <si>
    <t>ГБУЗ "Городская детская больница г. Златоуст"</t>
  </si>
  <si>
    <t>НУЗ "Отделенческая больница на станции Златоуст ОАО "РЖД"</t>
  </si>
  <si>
    <t>ГБУЗ "Врачебно-физкультурный диспансер г. Копейск"</t>
  </si>
  <si>
    <t>ГБУЗ "ГБ №1 г. Копейск"</t>
  </si>
  <si>
    <t>ГБУЗ "ГДП №1 г. Копейск"</t>
  </si>
  <si>
    <t>ГБУЗ "Городская больница № 3 г. Копейск"</t>
  </si>
  <si>
    <t>ГБУЗ "Стоматологическая поликлиника г. Копейск"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</si>
  <si>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</si>
  <si>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</si>
  <si>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</si>
  <si>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"Детская городская больница г. Магнитогорск"</t>
  </si>
  <si>
    <t>ГАУЗ "Родильный дом № 1 г. Магнитогорск"</t>
  </si>
  <si>
    <t>ГБУЗ "Детская городская поликлиника № 1 г. Магнитогорск"</t>
  </si>
  <si>
    <t>ГБУЗ "Детская городская поликлиника № 2 г. Магнитогорск"</t>
  </si>
  <si>
    <t>ГБУЗ "Детская городская поликлиника № 3 г. Магнитогорск"</t>
  </si>
  <si>
    <t>ГБУЗ "Родильный дом № 2 г. Магнитогорск"</t>
  </si>
  <si>
    <t>ГБУЗ "Родильный дом № 3 г. Магнитогорск"</t>
  </si>
  <si>
    <t>ГБУЗ "Стоматологическая поликлиника № 1 г. Магнитогорск"</t>
  </si>
  <si>
    <t>ГБУЗ "Стоматологическая поликлиника № 2 г. Магнитогорск"</t>
  </si>
  <si>
    <t>ООО "Вива-Дент"</t>
  </si>
  <si>
    <t>ООО "ДНК Клиника"</t>
  </si>
  <si>
    <t>ООО "ЯМТ - Снежинск"</t>
  </si>
  <si>
    <t>ФГБУЗ «ЦМСЧ № 15» ФМБА (Снежинский ГО)</t>
  </si>
  <si>
    <t>ГБУЗ "Областная больница г. Троицк"</t>
  </si>
  <si>
    <t>ФГБУЗ «КБ № 71 ФМБА» (Озерский ГО)</t>
  </si>
  <si>
    <t>ФГБУЗ «МСЧ № 162 ФМБА» (Усть-Катавский ГО)</t>
  </si>
  <si>
    <t>ФГБУЗ «МСЧ № 72 ФМБА» (Трехгорный ГО)</t>
  </si>
  <si>
    <t>ГБУЗ "Областная больница г. Чебаркуль"</t>
  </si>
  <si>
    <t>ООО  "Смайл"</t>
  </si>
  <si>
    <t>МАУЗ "ГКП № 8"</t>
  </si>
  <si>
    <t>МАУЗ ГКБ № 11</t>
  </si>
  <si>
    <t>МАУЗ ГКБ № 9</t>
  </si>
  <si>
    <t>МАУЗ ОЗП ГКБ № 8</t>
  </si>
  <si>
    <t>МАУЗ ОТКЗ ГКБ № 1</t>
  </si>
  <si>
    <t>МБУЗ "ГКБ № 2"</t>
  </si>
  <si>
    <t>МБУЗ ГКБ № 5</t>
  </si>
  <si>
    <t>МБУЗ ГКБ № 6</t>
  </si>
  <si>
    <t>МБУЗ ГКП № 5</t>
  </si>
  <si>
    <t>МБУЗ Стоматологическая поликлиника № 1</t>
  </si>
  <si>
    <t>МБУЗ Стоматологическая поликлиника № 6</t>
  </si>
  <si>
    <t>НУЗ ДКБ на станции РЖД</t>
  </si>
  <si>
    <t>ФКУЗ «Медико-санитарная часть Министерства внутренних дел Российской Федерации по Челябинской области»</t>
  </si>
  <si>
    <t>МАУЗ ДГКБ № 1</t>
  </si>
  <si>
    <t>МАУЗ ДГКБ № 8</t>
  </si>
  <si>
    <t>МАУЗ ДГП № 4</t>
  </si>
  <si>
    <t>МБУЗ ДГКБ № 7</t>
  </si>
  <si>
    <t>МБУЗ ДГКП № 1</t>
  </si>
  <si>
    <t>МБУЗ ДГКП № 8</t>
  </si>
  <si>
    <t>МБУЗ ДГКП № 9</t>
  </si>
  <si>
    <t>МБУЗ ДГП № 6</t>
  </si>
  <si>
    <t>МБОУ "Лицей №11" Челябинск</t>
  </si>
  <si>
    <t>ООО "ЕВРОДЕНТ"</t>
  </si>
  <si>
    <t>ООО "Неврологическая клиника доктора Бубновой И.Д."</t>
  </si>
  <si>
    <t>ООО "Полимедика Челябинск"</t>
  </si>
  <si>
    <t>ООО "Радуга"</t>
  </si>
  <si>
    <t>ООО "РичСтом"</t>
  </si>
  <si>
    <t>ООО "Стоматологическая поликлиника №3"</t>
  </si>
  <si>
    <t>ООО "Стоматологическая поликлиника №4"</t>
  </si>
  <si>
    <t>ООО "ЦЕНТР ДИАЛИЗА"</t>
  </si>
  <si>
    <t>ООО "Центр Зрения"</t>
  </si>
  <si>
    <t>ООО ЛПМО "Золотое сечение"</t>
  </si>
  <si>
    <t>ЗАО "ВИСВИ"</t>
  </si>
  <si>
    <t>ГБУЗ "ГБ № 1 имени Г.К. Маврицкого" г.Миасс</t>
  </si>
  <si>
    <t>ГБУЗ "Городская больница № 2 г. Миасс"</t>
  </si>
  <si>
    <t>ГБУЗ "Городская больница № 3 г. Миасс"</t>
  </si>
  <si>
    <t>ГБУЗ "Городская больница № 4 г. Миасс"</t>
  </si>
  <si>
    <t>ГБУЗ "Стоматологическая поликлиника г. Миасс"</t>
  </si>
  <si>
    <t>ФГБУЗ МСЧ № 92 ФМБА России</t>
  </si>
  <si>
    <t>ГБУЗ "Районная больница г. Аша"</t>
  </si>
  <si>
    <t>Медико-санитарная часть ПАО "Ашинский металлургический завод"</t>
  </si>
  <si>
    <t>ГБУЗ "Городская больница №1 г. Еманжелинск"</t>
  </si>
  <si>
    <t>ГБУЗ "Районная больница г.Касли</t>
  </si>
  <si>
    <t>ГБУЗ ГБ № 1 г. Коркино</t>
  </si>
  <si>
    <t>ГБУЗ ГБ № 2  г. Коркино</t>
  </si>
  <si>
    <t>ГБУЗ ГБ № 3 города Коркино</t>
  </si>
  <si>
    <t>ГБУЗ ГДБ г. Коркино</t>
  </si>
  <si>
    <t>ООО "НоваАрт"</t>
  </si>
  <si>
    <t>ООО "НоваАРТ"</t>
  </si>
  <si>
    <t>МУ Красноармейская ЦРБ</t>
  </si>
  <si>
    <t>МУЗ Агаповская ЦРБ</t>
  </si>
  <si>
    <t>ГБУЗ "Районная  больница г. Сатка"</t>
  </si>
  <si>
    <t>ГБУЗ "Районная больница с. Долгодеревенское"</t>
  </si>
  <si>
    <t>ООО Стоматологическая клиника "Нео-Дент"</t>
  </si>
  <si>
    <t>ГБУЗ "ОКБ № 2"</t>
  </si>
  <si>
    <t>ГБУЗ "ОКБ № 3"</t>
  </si>
  <si>
    <t>ГБУЗ  "Областная стоматологическая поликлиника"</t>
  </si>
  <si>
    <t>ГБУЗ "МЦЛМ"</t>
  </si>
  <si>
    <t>ГБУЗ "Областной Центр по профилактике и борьбе со СПИДом и инфекционными заболеваниями"</t>
  </si>
  <si>
    <t>ГБУЗ "ЧОКБ"</t>
  </si>
  <si>
    <t>ГБУЗ "ЧОКД"</t>
  </si>
  <si>
    <t>ГБУЗ "ЧОКТГВВ"</t>
  </si>
  <si>
    <t>ГБУЗ ЧОДКБ</t>
  </si>
  <si>
    <t>ФГБУ "ФЦССХ" Минздрава России (г. Челябинск)</t>
  </si>
  <si>
    <t>ФГБУН УНПЦ РМ ФМБА России</t>
  </si>
  <si>
    <t>ГБУЗ "ЧОККВД"</t>
  </si>
  <si>
    <t>ГБУЗ "ЧОКЦО И ЯМ"</t>
  </si>
  <si>
    <t>ГБУЗ "ООД № 2"</t>
  </si>
  <si>
    <t>ГБУЗ "ООД № 3"</t>
  </si>
  <si>
    <t>ГБУЗ "ОКВД № 3"</t>
  </si>
  <si>
    <t>ГБУЗ "ОКВД № 4"</t>
  </si>
  <si>
    <t>ООО "Стоматолог"</t>
  </si>
  <si>
    <t>ООО "Стом-Лайн"</t>
  </si>
  <si>
    <t xml:space="preserve">ООО "ЭСТЕДЕНТ"
</t>
  </si>
  <si>
    <t>ООО "МЕГАПОЛИС"</t>
  </si>
  <si>
    <t>ГБУЗ "Детская стоматологическая поликлиника г.Магнитогорск"</t>
  </si>
  <si>
    <t>ООО ЛДЦ "Медис</t>
  </si>
  <si>
    <t>ЗАО "Жемчужина"(Челябинск)</t>
  </si>
  <si>
    <t>ООО "СП "для всей семьи"(Миасс)</t>
  </si>
  <si>
    <t>ООО "Стоматологическая клиника "Жемчужина" (Чебаркуль)</t>
  </si>
  <si>
    <t>ООО"Гименей"</t>
  </si>
  <si>
    <t>ООО "Клиника "Стоматологическая здравница"</t>
  </si>
  <si>
    <t>ООО СМТ ("Современные медицинские технологии")</t>
  </si>
  <si>
    <t>в уведомлении</t>
  </si>
  <si>
    <t>ООО "Личный доктор"</t>
  </si>
  <si>
    <t>АНО "Центральная клиническая медико-санитарная часть" г.Магнитогорск</t>
  </si>
  <si>
    <t>ООО "Кристал" (Снежинск)</t>
  </si>
  <si>
    <t>Отклонение от плана 2019</t>
  </si>
  <si>
    <t>24=22-12</t>
  </si>
  <si>
    <t>25=23-16</t>
  </si>
  <si>
    <t>26=22-15</t>
  </si>
  <si>
    <t>27=23-19</t>
  </si>
  <si>
    <t>Новые частные медицинские организации:</t>
  </si>
  <si>
    <t>Отклонение от прогноза</t>
  </si>
  <si>
    <t>План на 2020 год</t>
  </si>
  <si>
    <t>Распределение объемов медицинской помощи между медицинскими организациями на 2020 год</t>
  </si>
  <si>
    <t>ИТОГО по ТП ОМС Челябинской обл.</t>
  </si>
  <si>
    <t>Итого по МО оказывающим мед.помощь в иных субъектах РФ гражданам, застрахованным в Челябинской области</t>
  </si>
  <si>
    <t>Амбулаторно-поликлиническая помощь с лечебно-диагностической целью на 2020 год</t>
  </si>
  <si>
    <t>Наименование МО</t>
  </si>
  <si>
    <t>Факт за 2018 год</t>
  </si>
  <si>
    <t>Прогнозный факт за 2019 год</t>
  </si>
  <si>
    <t xml:space="preserve">Вид исследовния </t>
  </si>
  <si>
    <t>Код услуги</t>
  </si>
  <si>
    <t>Наименование медицинской услуги в соответствии с номенклатурой</t>
  </si>
  <si>
    <t>Компьютерная томография, всего</t>
  </si>
  <si>
    <t>Всего, в т.ч.</t>
  </si>
  <si>
    <t xml:space="preserve">с контрастом </t>
  </si>
  <si>
    <t xml:space="preserve">без контраста </t>
  </si>
  <si>
    <t>ГБУЗ "Городская больница г.Златоуст"</t>
  </si>
  <si>
    <t>ООО ЦСМ "Созвездие"</t>
  </si>
  <si>
    <t>ГБУЗ "Районная больница г.Касли"</t>
  </si>
  <si>
    <t>ГБУЗ "Городская больница им.А.П.Силаева г. Кыштым"</t>
  </si>
  <si>
    <t>АНО "ЦКМСЧ"</t>
  </si>
  <si>
    <t>ГАУЗ "Городская больница № 1 им. Г.И. Дробышева г.Магнитогорск"</t>
  </si>
  <si>
    <t>ГАУЗ "Городская больница № 3 г.Магнитогорск"</t>
  </si>
  <si>
    <t>ГАУЗ "Детская городская больница г.Магнитогорск"</t>
  </si>
  <si>
    <t>ООО "Медицина плюс"</t>
  </si>
  <si>
    <t>ООО "НовоМед"</t>
  </si>
  <si>
    <t>ГБУЗ "Городская больница № 2 г.Миасс"</t>
  </si>
  <si>
    <t>ГБУЗ "Городская больница № 3 г.Миасс"</t>
  </si>
  <si>
    <t>ГБУЗ "Районная больница г.Сатка"</t>
  </si>
  <si>
    <t>ФГБУЗ ЦМСЧ № 15 ФМБА России</t>
  </si>
  <si>
    <t>ФГБУЗ МСЧ № 72 ФМБА России</t>
  </si>
  <si>
    <t>ГБУЗ "Областная больница г.Троицк"</t>
  </si>
  <si>
    <t>МАУЗ ГКБ № 6</t>
  </si>
  <si>
    <t>НУЗ "Дорожная клиническая больница на ст.Челябинск ОАО "РЖД"</t>
  </si>
  <si>
    <t>ООО "МЦ Лотос"</t>
  </si>
  <si>
    <t>ГБУЗ "ЧОДКБ"</t>
  </si>
  <si>
    <t>ФГБУ "ФЦССХ"</t>
  </si>
  <si>
    <t>ГБУЗ "ЧОКЦОИЯМ"</t>
  </si>
  <si>
    <t>Магнитно-резонансная томография, всего</t>
  </si>
  <si>
    <t>ООО "Здоровье"</t>
  </si>
  <si>
    <t>ООО "ЛДЦ-МИБС" им. С.Березина</t>
  </si>
  <si>
    <t>ФГБОУ ВПО ЮУГМУ</t>
  </si>
  <si>
    <t>ООО "ЛДЦ-МИБС-Челябинск"</t>
  </si>
  <si>
    <t>ООО "МРТ-Эксперт Челябинск"</t>
  </si>
  <si>
    <t>ООО "Парк-Мед"</t>
  </si>
  <si>
    <t>ООО "Луч"</t>
  </si>
  <si>
    <t>ООО "ЭМ ЭР Ай Клиник"</t>
  </si>
  <si>
    <t>Эндоскопические диагностические исследования, всего</t>
  </si>
  <si>
    <t>ГБУЗ "Районная больница с.Аргаяш"</t>
  </si>
  <si>
    <t>ГБУЗ "Районная больница г.Аша"</t>
  </si>
  <si>
    <t>ГБУЗ "Районная больница п.Бреды"</t>
  </si>
  <si>
    <t>ГБУЗ "Районная больница г.Верхнеуральск"</t>
  </si>
  <si>
    <t>ГБУЗ "Городская больница № 1 г. Еманжелинск"</t>
  </si>
  <si>
    <t>ГБУЗ "Районная больница с.Еткуль"</t>
  </si>
  <si>
    <t>ГБУЗ "ГДБ г.Златоуст"</t>
  </si>
  <si>
    <t>НУЗ "Отделенческая больница ст.Златоуст ОАО "РЖД"</t>
  </si>
  <si>
    <t>ГБУЗ "Городская больница г.Карабаш"</t>
  </si>
  <si>
    <t>Карталинская горбольница</t>
  </si>
  <si>
    <t>ГБУЗ "Районная больница г.Катав-Ивановск"</t>
  </si>
  <si>
    <t>ГБУЗ "Районная больница с.Кизильское"</t>
  </si>
  <si>
    <t>ГБУЗ "ГБ № 1 г.Копейск"</t>
  </si>
  <si>
    <t>ГБУЗ "ГДП № 1 г.Копейск"</t>
  </si>
  <si>
    <t>ГБУЗ "Городская больница № 3 г.Копейск"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</si>
  <si>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</si>
  <si>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</si>
  <si>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</si>
  <si>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</si>
  <si>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МУ "Красноармейская ЦРБ"</t>
  </si>
  <si>
    <t>ГБУЗ "Районная больница с.Кунашак"</t>
  </si>
  <si>
    <t>ГБУЗ "Районная больница г.Куса"</t>
  </si>
  <si>
    <t>ГАУЗ "Городская больница № 2 г.Магнитогорск"</t>
  </si>
  <si>
    <t>ГБУЗ "ДГП № 1 г.Магнитогорск"</t>
  </si>
  <si>
    <t>ГБУЗ "ДГП № 3 г.Магнитогорск"</t>
  </si>
  <si>
    <t>ГБУЗ "Детская городская поликлиника № 2 г.Магнитогорск"</t>
  </si>
  <si>
    <t>ГБУЗ "ГБ № 1 г.Миасс"</t>
  </si>
  <si>
    <t>ГБУЗ "Городская больница № 4 г.Миасс"</t>
  </si>
  <si>
    <t>ГБУЗ "Районная больница с.Фершампенуаз"</t>
  </si>
  <si>
    <t>ГБУЗ "Районная больница г.Нязепетровск"</t>
  </si>
  <si>
    <t>ФГБУЗ КБ № 71 ФМБА России</t>
  </si>
  <si>
    <t>ГБУЗ "Районная больница с.Октябрьское"</t>
  </si>
  <si>
    <t>ГБУЗ "Городская больница г.Пласт"</t>
  </si>
  <si>
    <t>ГБУЗ "Районная больница с.Долгодеревенское"</t>
  </si>
  <si>
    <t>ГБУЗ "Районная больница п.Увельский"</t>
  </si>
  <si>
    <t>ГБУЗ "Районная больница с.Уйское"</t>
  </si>
  <si>
    <t>ФГБУЗ МСЧ № 162 ФМБА России</t>
  </si>
  <si>
    <t>МАУЗ ГКБ № 2</t>
  </si>
  <si>
    <t>МАУЗ ДГКП № 8</t>
  </si>
  <si>
    <t>МБУЗ "ДГКП № 1"</t>
  </si>
  <si>
    <t>МБУЗ "ДГКП № 9"</t>
  </si>
  <si>
    <t>ООО  "Медуслуги"</t>
  </si>
  <si>
    <t>Ультразвуковые исследования сердечно-сосудистой системы, всего</t>
  </si>
  <si>
    <t>ГБУЗ "Областная больница г.Чебаркуль"</t>
  </si>
  <si>
    <t>ООО "Медуслуги"</t>
  </si>
  <si>
    <t>ГБУЗ ЧОКД</t>
  </si>
  <si>
    <t>Молекулярно-генетические исследования с целью выявления онкологических заболеваний, всего</t>
  </si>
  <si>
    <t>ГБУЗ ЧОКЦО и ЯМ</t>
  </si>
  <si>
    <t>A27.05.040</t>
  </si>
  <si>
    <t>Молекулярно-генетическое исследование мутаций в генах BRCA1 и BRCA2 в крови</t>
  </si>
  <si>
    <t>ГБУЗ ЧОКБ</t>
  </si>
  <si>
    <t>Гистологические исследования с целью выявления онкологических заболеваний, всего</t>
  </si>
  <si>
    <t>ГБУЗ ЧОПАБ</t>
  </si>
  <si>
    <t>A08.30.046</t>
  </si>
  <si>
    <t>Патолого-анатомическое исследование биопсийного (операционного) материала</t>
  </si>
  <si>
    <t>ГБУЗ "ЧОКЦОиЯМ"</t>
  </si>
  <si>
    <t>ГАУЗ ГБ№1 им. Г.И. Дробышева</t>
  </si>
  <si>
    <t>ГАУЗ ГБ№3 г. Магнитогорск</t>
  </si>
  <si>
    <t>ГАУЗ ДГБ г. Магнитогорск</t>
  </si>
  <si>
    <t>ГБУЗ ГБ№1 г. Копейск</t>
  </si>
  <si>
    <t>ГБУЗ ГБ№1 г. Коркино</t>
  </si>
  <si>
    <t>МАУЗ ОТКЗ ГКБ №1</t>
  </si>
  <si>
    <t>МАУЗ ОЗП ГКБ№8</t>
  </si>
  <si>
    <t>Лычагов Александр Николаевич &lt;LychagovAN@miac74.ru&gt;</t>
  </si>
  <si>
    <t>Амбулаторно-поликлиническая помощь с профилактической целью за счет средств ОМС</t>
  </si>
  <si>
    <t xml:space="preserve">Профосмотры на 2020 год </t>
  </si>
  <si>
    <t>в том числе</t>
  </si>
  <si>
    <t xml:space="preserve">Диспансеризация на 2020 год  </t>
  </si>
  <si>
    <t>Посещения с иными целями</t>
  </si>
  <si>
    <t>Проф.осмотры взросл.насел.</t>
  </si>
  <si>
    <t>Проф.осмот.несоверш.</t>
  </si>
  <si>
    <t>взрослых</t>
  </si>
  <si>
    <t>детей-сирот</t>
  </si>
  <si>
    <t>комплекс.посещение</t>
  </si>
  <si>
    <t>комплексн.посещение</t>
  </si>
  <si>
    <t xml:space="preserve">комплексное посещение </t>
  </si>
  <si>
    <t xml:space="preserve">Государственное бюджетное учреждение здравоохранения 
"Районная больница г.Аша" </t>
  </si>
  <si>
    <t>Государственное бюджетное  учреждение здравоохранения 
"Городская больница г.Златоуст"</t>
  </si>
  <si>
    <t>Государственное бюджетное  учреждение здравоохранения 
"Врачебно-физкультурный диспансер г.Златоуст"</t>
  </si>
  <si>
    <t>Государственное бюджетное  учреждение здравоохранения 
"Врачебно-физкультурный диспансер г.Копейск"</t>
  </si>
  <si>
    <t xml:space="preserve">Государственное бюджетное учреждение здравоохранения 
"Городская больница № 4 г.Миасс" </t>
  </si>
  <si>
    <t>Муниципальное бюджетное учреждение здравоохранения 
Городская клиническая больница № 6 (с учетом ГКП № 7)</t>
  </si>
  <si>
    <t>ООО "Стоматологическая поликлиника № 3"</t>
  </si>
  <si>
    <t>ООО "Стоматологическая поликлиника № 4"</t>
  </si>
  <si>
    <t>Муниципальное бюджетное общеобразовательное учреждение "Лицей № 11 г.Челябинска"</t>
  </si>
  <si>
    <t>Общество с ограниченной ответсвенностью "РичСтом"</t>
  </si>
  <si>
    <t xml:space="preserve">Государственное бюджетное учреждение здравоохранения 
"Районная больница с.Аргаяш" </t>
  </si>
  <si>
    <t>Государственное бюджетное учреждение здравоохранения 
"Районная больница с.Варна"</t>
  </si>
  <si>
    <t>Государственное бюджетное учреждение здравоохранения 
"Районная больница с.Фершампенуаз"</t>
  </si>
  <si>
    <t>Государственное бюджетное учреждение здравоохранения 
"Районная больница с. Долгодеревенское"</t>
  </si>
  <si>
    <t xml:space="preserve">Государственное бюджетное  учреждение здравоохранения 
"Районная больница с.Чесма" </t>
  </si>
  <si>
    <t>Государственное бюджетное учреждение здравоохранения 
"Областной кожно-венерологический диспансер № 3"</t>
  </si>
  <si>
    <t>ООО "МЕГАПОЛИС" Красноармейский р-н)</t>
  </si>
  <si>
    <t>ООО Вива-Дент (Магнитогорск)</t>
  </si>
  <si>
    <t>ООО "Лчный доктор"</t>
  </si>
  <si>
    <t>ООО "Эстедент"</t>
  </si>
  <si>
    <t>ООО "Гименей"</t>
  </si>
  <si>
    <t>ООО ЛДЦ "Медис" (Магнитогорск)</t>
  </si>
  <si>
    <t>ООО "Кристалл" (Снежинск)</t>
  </si>
  <si>
    <t>ООО ЛПМО Золотое сечение</t>
  </si>
  <si>
    <t>ООО Центр Зрения</t>
  </si>
  <si>
    <t>ООО СМТ</t>
  </si>
  <si>
    <t xml:space="preserve">Посещения с целью оказания неотложной медицинской помощи на 2020 год </t>
  </si>
  <si>
    <t>Государственное автономное учреждение здравоохранения 
"Городская больница № 1 им. Г.И. Дробышева"</t>
  </si>
  <si>
    <t>Государственное автономное учреждение здравоохранения 
"Городская больница № 2" города Магнитогорска</t>
  </si>
  <si>
    <t>Государственное автономное учреждение здравоохранения 
"Городская больница № 3 г. Магнитогорск"</t>
  </si>
  <si>
    <t>Государственное автономное учреждение здравоохранения 
"Детская городская больница  города Магнитогорск"</t>
  </si>
  <si>
    <t>Государственное бюджетное учреждение здравоохранения
"Детская городская поликлиника № 2 города Магнитогорск"</t>
  </si>
  <si>
    <t>ГБУЗ 
"Стоматологическая поликлиника № 1" (Магнитогорск)</t>
  </si>
  <si>
    <t xml:space="preserve">Муниципальное автономное учреждение здравоохранения 
Ордена Знак Почета Городская клиническая больница № 8 </t>
  </si>
  <si>
    <t>Негосударственное учреждение здравоохранения 
"ДКБ на ст. Челябинск ОАО "Российские железные дороги"</t>
  </si>
  <si>
    <t xml:space="preserve">Муниципальное бюджетное учреждение здравоохранения
Детская городская клиническая больница № 8                            </t>
  </si>
  <si>
    <t xml:space="preserve">Государственное бюджетное учреждение здравоохранения 
"Районная больница с.Варна" </t>
  </si>
  <si>
    <t>Уро-вень МО</t>
  </si>
  <si>
    <t>Числен-ность застрахован-ных лиц на 01.01.2019</t>
  </si>
  <si>
    <t xml:space="preserve">Расчет в соответствии с нормативом (0,290) </t>
  </si>
  <si>
    <t>Скорая медицинская помощь (с учетом вызовов с применением тромболитической терапии), всего вызовов на 2020 год</t>
  </si>
  <si>
    <t>5 = 4 * 0,290</t>
  </si>
  <si>
    <t xml:space="preserve">Государственное бюджетное учреждение здравоохранения 
"Районная больница  г.Аша" 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</si>
  <si>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</si>
  <si>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 учреждение здравоохранения 
"Станция скорой медицинской помощи г.Копейск"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</si>
  <si>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</si>
  <si>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
"Станция скорой медицинской помощи г.Магнитогорск"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</si>
  <si>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</si>
  <si>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"Станция скорой медицинской помощи г.Сатка"</t>
  </si>
  <si>
    <t>Муниципальное бюджетное учреждение здравоохранения 
"Станция скорой медицинской помощи"</t>
  </si>
  <si>
    <t>Общество с ограниченной ответственностью "ПолиКлиника"</t>
  </si>
  <si>
    <t xml:space="preserve">Муниципальное учреждение здравоохранения
Агаповская центральная районная больница </t>
  </si>
  <si>
    <t>Государственное бюджетное учреждение здравоохранения
"Районная больница с.Октябрьское"</t>
  </si>
  <si>
    <t xml:space="preserve"> </t>
  </si>
  <si>
    <t>ИТОГО по ТП ОМС Челябинской обл. по компьютерной томографии</t>
  </si>
  <si>
    <t>ИТОГО по ТП ОМС Челябинской обл. по магнитно-резонансной томографии</t>
  </si>
  <si>
    <t>ИТОГО по ТП ОМС Челябинской обл. по эндоскопическим диагностическим исследованиям</t>
  </si>
  <si>
    <t>ИТОГО по ТП ОМС Челябинской обл. по ультразвуковым исследованиям сердечно-сосудистой системы</t>
  </si>
  <si>
    <t>ИТОГО по ТП ОМС Челябинской обл. по молекулярно-генетическиим исследованиям с целью выявления онкологических заболеваний</t>
  </si>
  <si>
    <t>Молекулярно-генетические исследования с целью выявления онкологических заболеваний</t>
  </si>
  <si>
    <t>Ультразвуковые исследования сердечно-сосудистой системы</t>
  </si>
  <si>
    <t>Эндоскопические диагностические исследования</t>
  </si>
  <si>
    <t>Магнитно-резонансная томография</t>
  </si>
  <si>
    <t>Компьютерная томография</t>
  </si>
  <si>
    <t>ИТОГО по ТП ОМС Челябинской обл. по гистологическим исследованиям с целью выявления онкологических заболеваний</t>
  </si>
  <si>
    <t>Гистологические исследования с целью выявления онкологических заболеваний</t>
  </si>
  <si>
    <t>Распределение объемов медицинской помощи между медицинскими организациями на 2020 год (плановые объемы диагностических (лабораторных) исследований в рамках базовой программы обязательного медицинского страхования при оказании амбулаторной медицинской помощи в медицинских организациях Челябинской области )</t>
  </si>
  <si>
    <t xml:space="preserve">ГБУЗ "ЧОКБ" </t>
  </si>
  <si>
    <t xml:space="preserve">ГБУЗ "ООД № 3" </t>
  </si>
  <si>
    <t xml:space="preserve">ГБУЗ "ООД № 2" </t>
  </si>
  <si>
    <t xml:space="preserve">Государственное бюджетное учреждение здравоохранения 
"Челябинский областной клинический центр онкологии 
и ядерной медицины" </t>
  </si>
  <si>
    <t xml:space="preserve">ООО "ЯМТ-Снежинск" </t>
  </si>
  <si>
    <t xml:space="preserve">ООО "ДНК Клиника" </t>
  </si>
  <si>
    <t xml:space="preserve">АО "Центр семейной медицины" г. Магнитогорск </t>
  </si>
  <si>
    <t>АО "Центр семейной медицины" г. Челябинск</t>
  </si>
  <si>
    <t xml:space="preserve">МАУЗ "Центр ВРТ" </t>
  </si>
  <si>
    <t xml:space="preserve">ООО МЦ "Лотос" </t>
  </si>
  <si>
    <t xml:space="preserve">ООО "Центр акушерства и гинекологии № 1" </t>
  </si>
  <si>
    <t xml:space="preserve">ООО "Центр планирования семьи" </t>
  </si>
  <si>
    <t xml:space="preserve">ООО "ЭкоКлиника" </t>
  </si>
  <si>
    <t xml:space="preserve">ООО Жемчужина </t>
  </si>
  <si>
    <t>ООО СП "Для все семьи" (Миасс)</t>
  </si>
  <si>
    <t>Всего</t>
  </si>
  <si>
    <t xml:space="preserve">Леч.-диагн. цель </t>
  </si>
  <si>
    <t xml:space="preserve"> Проф цель </t>
  </si>
  <si>
    <t>АНО "Центральная клиническая медико-санитарная часть"</t>
  </si>
  <si>
    <t>ГБУЗ "Детская стоматологическая поликлиника г. Магнитогорск"</t>
  </si>
  <si>
    <t>ЧУЗ "Поликлиника "РЖД-Медицина" г. Карталы"</t>
  </si>
  <si>
    <t>ГБУЗ Городская детская поликлиника № 1 г. Копейск"</t>
  </si>
  <si>
    <t>ООО "ЭСТЕДЕНТ"</t>
  </si>
  <si>
    <t>ООО "СП "Для всей семьи" (Миасс)</t>
  </si>
  <si>
    <t>кроме того НЕОТЛОЖНАЯ МП</t>
  </si>
  <si>
    <t>ГБУЗ  "Областная стоматологическая поликлиника"*</t>
  </si>
  <si>
    <t>ВСЕГО УЕТ НА 2020 год С НМП</t>
  </si>
  <si>
    <t>Стоматологическая помощь, УЕТ</t>
  </si>
</sst>
</file>

<file path=xl/styles.xml><?xml version="1.0" encoding="utf-8"?>
<styleSheet xmlns="http://schemas.openxmlformats.org/spreadsheetml/2006/main">
  <numFmts count="8">
    <numFmt numFmtId="164" formatCode="#,##0_р_."/>
    <numFmt numFmtId="165" formatCode="0.00000"/>
    <numFmt numFmtId="166" formatCode="#,##0.0"/>
    <numFmt numFmtId="167" formatCode="0.0000000000"/>
    <numFmt numFmtId="168" formatCode="0.0000"/>
    <numFmt numFmtId="169" formatCode="#,##0.0000000"/>
    <numFmt numFmtId="170" formatCode="#,##0.000"/>
    <numFmt numFmtId="171" formatCode="0.0"/>
  </numFmts>
  <fonts count="3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3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0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1" xfId="1" applyFont="1" applyFill="1" applyBorder="1" applyAlignment="1" applyProtection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center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3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3" fontId="4" fillId="0" borderId="0" xfId="0" applyNumberFormat="1" applyFont="1" applyFill="1" applyAlignment="1">
      <alignment horizontal="left" vertical="center"/>
    </xf>
    <xf numFmtId="3" fontId="4" fillId="0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top"/>
    </xf>
    <xf numFmtId="0" fontId="11" fillId="2" borderId="0" xfId="0" applyFont="1" applyFill="1" applyAlignment="1">
      <alignment vertical="center"/>
    </xf>
    <xf numFmtId="3" fontId="11" fillId="2" borderId="0" xfId="0" applyNumberFormat="1" applyFont="1" applyFill="1" applyAlignment="1">
      <alignment horizontal="center"/>
    </xf>
    <xf numFmtId="3" fontId="11" fillId="2" borderId="0" xfId="0" applyNumberFormat="1" applyFont="1" applyFill="1"/>
    <xf numFmtId="3" fontId="11" fillId="2" borderId="0" xfId="0" applyNumberFormat="1" applyFont="1" applyFill="1" applyAlignment="1">
      <alignment horizontal="center" vertical="center"/>
    </xf>
    <xf numFmtId="2" fontId="11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/>
    <xf numFmtId="0" fontId="11" fillId="0" borderId="0" xfId="0" applyFont="1" applyFill="1"/>
    <xf numFmtId="0" fontId="3" fillId="0" borderId="0" xfId="0" applyFont="1"/>
    <xf numFmtId="164" fontId="3" fillId="0" borderId="1" xfId="0" applyNumberFormat="1" applyFont="1" applyFill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4" borderId="16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/>
    </xf>
    <xf numFmtId="3" fontId="7" fillId="0" borderId="15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/>
    </xf>
    <xf numFmtId="2" fontId="10" fillId="0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3" fontId="12" fillId="0" borderId="3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2" fontId="11" fillId="0" borderId="3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>
      <alignment horizontal="center"/>
    </xf>
    <xf numFmtId="0" fontId="12" fillId="0" borderId="0" xfId="0" applyFont="1" applyFill="1"/>
    <xf numFmtId="2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Alignment="1">
      <alignment horizontal="center"/>
    </xf>
    <xf numFmtId="3" fontId="9" fillId="0" borderId="19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4" fontId="9" fillId="0" borderId="19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3" fontId="11" fillId="2" borderId="8" xfId="0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3" fontId="11" fillId="0" borderId="15" xfId="0" applyNumberFormat="1" applyFont="1" applyFill="1" applyBorder="1" applyAlignment="1">
      <alignment horizontal="center" vertical="center"/>
    </xf>
    <xf numFmtId="3" fontId="13" fillId="0" borderId="15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2" fontId="11" fillId="0" borderId="16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4" borderId="16" xfId="0" applyNumberFormat="1" applyFont="1" applyFill="1" applyBorder="1" applyAlignment="1">
      <alignment horizontal="center" vertical="center"/>
    </xf>
    <xf numFmtId="3" fontId="11" fillId="4" borderId="15" xfId="0" applyNumberFormat="1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 wrapText="1"/>
    </xf>
    <xf numFmtId="3" fontId="11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3" fontId="10" fillId="0" borderId="15" xfId="0" applyNumberFormat="1" applyFont="1" applyFill="1" applyBorder="1" applyAlignment="1">
      <alignment horizontal="center" vertical="center"/>
    </xf>
    <xf numFmtId="3" fontId="10" fillId="0" borderId="16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49" fontId="11" fillId="0" borderId="2" xfId="2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0" borderId="30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11" fillId="0" borderId="31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3" fontId="11" fillId="0" borderId="31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3" xfId="2" applyFont="1" applyFill="1" applyBorder="1" applyAlignment="1">
      <alignment horizontal="left" vertical="center" wrapText="1"/>
    </xf>
    <xf numFmtId="49" fontId="3" fillId="0" borderId="3" xfId="2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0" borderId="26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27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 applyProtection="1">
      <alignment horizontal="center" vertical="center"/>
    </xf>
    <xf numFmtId="0" fontId="3" fillId="0" borderId="12" xfId="2" applyFont="1" applyFill="1" applyBorder="1" applyAlignment="1">
      <alignment horizontal="left" vertical="center" wrapText="1"/>
    </xf>
    <xf numFmtId="49" fontId="3" fillId="0" borderId="12" xfId="2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/>
    </xf>
    <xf numFmtId="3" fontId="3" fillId="2" borderId="32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 applyProtection="1">
      <alignment horizontal="center" vertical="center"/>
    </xf>
    <xf numFmtId="0" fontId="3" fillId="0" borderId="17" xfId="1" applyFont="1" applyFill="1" applyBorder="1" applyAlignment="1" applyProtection="1">
      <alignment horizontal="center" vertical="center"/>
    </xf>
    <xf numFmtId="0" fontId="3" fillId="0" borderId="18" xfId="2" applyFont="1" applyFill="1" applyBorder="1" applyAlignment="1">
      <alignment horizontal="left" vertical="center" wrapText="1"/>
    </xf>
    <xf numFmtId="49" fontId="3" fillId="0" borderId="18" xfId="2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center" vertical="center"/>
    </xf>
    <xf numFmtId="3" fontId="3" fillId="4" borderId="17" xfId="0" applyNumberFormat="1" applyFont="1" applyFill="1" applyBorder="1" applyAlignment="1">
      <alignment horizontal="center" vertical="center"/>
    </xf>
    <xf numFmtId="3" fontId="3" fillId="4" borderId="19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3" fontId="11" fillId="2" borderId="8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3" fontId="12" fillId="0" borderId="26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center" vertical="center"/>
    </xf>
    <xf numFmtId="3" fontId="12" fillId="0" borderId="15" xfId="0" applyNumberFormat="1" applyFont="1" applyFill="1" applyBorder="1" applyAlignment="1">
      <alignment horizontal="center"/>
    </xf>
    <xf numFmtId="3" fontId="9" fillId="0" borderId="15" xfId="0" applyNumberFormat="1" applyFont="1" applyFill="1" applyBorder="1" applyAlignment="1">
      <alignment horizontal="center"/>
    </xf>
    <xf numFmtId="3" fontId="9" fillId="0" borderId="17" xfId="0" applyNumberFormat="1" applyFont="1" applyFill="1" applyBorder="1" applyAlignment="1">
      <alignment horizontal="center"/>
    </xf>
    <xf numFmtId="0" fontId="11" fillId="0" borderId="0" xfId="0" applyFont="1" applyFill="1" applyAlignment="1">
      <alignment vertical="center"/>
    </xf>
    <xf numFmtId="3" fontId="3" fillId="2" borderId="1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0" fontId="19" fillId="0" borderId="1" xfId="1" applyFont="1" applyFill="1" applyBorder="1" applyAlignment="1" applyProtection="1">
      <alignment horizontal="center" vertical="center"/>
    </xf>
    <xf numFmtId="0" fontId="19" fillId="0" borderId="1" xfId="2" applyFont="1" applyFill="1" applyBorder="1" applyAlignment="1">
      <alignment horizontal="left" vertical="center" wrapText="1"/>
    </xf>
    <xf numFmtId="49" fontId="19" fillId="0" borderId="1" xfId="2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15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3" fontId="19" fillId="0" borderId="16" xfId="0" applyNumberFormat="1" applyFont="1" applyFill="1" applyBorder="1" applyAlignment="1">
      <alignment horizontal="center" vertical="center"/>
    </xf>
    <xf numFmtId="3" fontId="19" fillId="2" borderId="16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/>
    <xf numFmtId="3" fontId="8" fillId="2" borderId="16" xfId="0" applyNumberFormat="1" applyFont="1" applyFill="1" applyBorder="1" applyAlignment="1">
      <alignment horizontal="center" vertical="center"/>
    </xf>
    <xf numFmtId="3" fontId="19" fillId="4" borderId="15" xfId="0" applyNumberFormat="1" applyFont="1" applyFill="1" applyBorder="1" applyAlignment="1">
      <alignment horizontal="center" vertical="center"/>
    </xf>
    <xf numFmtId="3" fontId="19" fillId="4" borderId="16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wrapText="1"/>
    </xf>
    <xf numFmtId="0" fontId="18" fillId="0" borderId="1" xfId="3" applyNumberFormat="1" applyFont="1" applyFill="1" applyBorder="1" applyAlignment="1" applyProtection="1">
      <alignment horizontal="left" vertical="top" wrapText="1"/>
    </xf>
    <xf numFmtId="0" fontId="18" fillId="0" borderId="1" xfId="4" applyNumberFormat="1" applyFont="1" applyFill="1" applyBorder="1" applyAlignment="1" applyProtection="1">
      <alignment horizontal="left" vertical="top" wrapText="1"/>
    </xf>
    <xf numFmtId="0" fontId="18" fillId="0" borderId="1" xfId="5" applyNumberFormat="1" applyFont="1" applyFill="1" applyBorder="1" applyAlignment="1" applyProtection="1">
      <alignment horizontal="left" vertical="top" wrapText="1"/>
    </xf>
    <xf numFmtId="0" fontId="18" fillId="0" borderId="1" xfId="6" applyNumberFormat="1" applyFont="1" applyFill="1" applyBorder="1" applyAlignment="1" applyProtection="1">
      <alignment horizontal="left" vertical="top" wrapText="1"/>
    </xf>
    <xf numFmtId="0" fontId="1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21" fillId="0" borderId="0" xfId="0" applyFont="1" applyBorder="1" applyAlignment="1">
      <alignment horizontal="left" vertical="center"/>
    </xf>
    <xf numFmtId="0" fontId="15" fillId="3" borderId="1" xfId="1" applyFont="1" applyFill="1" applyBorder="1" applyAlignment="1" applyProtection="1">
      <alignment horizontal="center" vertical="center"/>
    </xf>
    <xf numFmtId="0" fontId="15" fillId="3" borderId="1" xfId="2" applyFont="1" applyFill="1" applyBorder="1" applyAlignment="1">
      <alignment horizontal="left" vertical="center" wrapText="1"/>
    </xf>
    <xf numFmtId="49" fontId="15" fillId="3" borderId="1" xfId="2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3" fontId="15" fillId="3" borderId="15" xfId="0" applyNumberFormat="1" applyFont="1" applyFill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3" fontId="15" fillId="3" borderId="16" xfId="0" applyNumberFormat="1" applyFont="1" applyFill="1" applyBorder="1" applyAlignment="1">
      <alignment horizontal="center" vertical="center"/>
    </xf>
    <xf numFmtId="3" fontId="4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wrapText="1"/>
    </xf>
    <xf numFmtId="0" fontId="15" fillId="3" borderId="0" xfId="0" applyFont="1" applyFill="1"/>
    <xf numFmtId="1" fontId="3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/>
    </xf>
    <xf numFmtId="2" fontId="15" fillId="3" borderId="8" xfId="0" applyNumberFormat="1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12" fillId="0" borderId="15" xfId="0" applyNumberFormat="1" applyFont="1" applyFill="1" applyBorder="1" applyAlignment="1">
      <alignment horizontal="center" vertical="center"/>
    </xf>
    <xf numFmtId="3" fontId="12" fillId="0" borderId="16" xfId="0" applyNumberFormat="1" applyFont="1" applyFill="1" applyBorder="1" applyAlignment="1">
      <alignment horizontal="center"/>
    </xf>
    <xf numFmtId="3" fontId="9" fillId="0" borderId="16" xfId="0" applyNumberFormat="1" applyFont="1" applyFill="1" applyBorder="1" applyAlignment="1">
      <alignment horizontal="center"/>
    </xf>
    <xf numFmtId="3" fontId="9" fillId="0" borderId="18" xfId="0" applyNumberFormat="1" applyFont="1" applyFill="1" applyBorder="1" applyAlignment="1">
      <alignment horizontal="center"/>
    </xf>
    <xf numFmtId="4" fontId="9" fillId="0" borderId="18" xfId="0" applyNumberFormat="1" applyFont="1" applyFill="1" applyBorder="1" applyAlignment="1">
      <alignment horizontal="center"/>
    </xf>
    <xf numFmtId="3" fontId="9" fillId="0" borderId="19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2" borderId="1" xfId="1" applyFont="1" applyFill="1" applyBorder="1" applyAlignment="1" applyProtection="1">
      <alignment horizontal="center" vertical="center"/>
    </xf>
    <xf numFmtId="0" fontId="3" fillId="2" borderId="1" xfId="2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1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Fill="1" applyAlignment="1">
      <alignment wrapText="1"/>
    </xf>
    <xf numFmtId="3" fontId="11" fillId="0" borderId="0" xfId="0" applyNumberFormat="1" applyFont="1" applyFill="1"/>
    <xf numFmtId="3" fontId="19" fillId="0" borderId="0" xfId="0" applyNumberFormat="1" applyFont="1" applyFill="1"/>
    <xf numFmtId="3" fontId="15" fillId="3" borderId="0" xfId="0" applyNumberFormat="1" applyFont="1" applyFill="1"/>
    <xf numFmtId="3" fontId="3" fillId="0" borderId="0" xfId="0" applyNumberFormat="1" applyFont="1" applyFill="1" applyAlignment="1">
      <alignment vertical="top"/>
    </xf>
    <xf numFmtId="3" fontId="11" fillId="0" borderId="0" xfId="0" applyNumberFormat="1" applyFont="1" applyFill="1" applyAlignment="1">
      <alignment wrapText="1"/>
    </xf>
    <xf numFmtId="3" fontId="4" fillId="0" borderId="0" xfId="0" applyNumberFormat="1" applyFont="1" applyFill="1"/>
    <xf numFmtId="3" fontId="12" fillId="0" borderId="0" xfId="0" applyNumberFormat="1" applyFont="1" applyFill="1"/>
    <xf numFmtId="3" fontId="9" fillId="0" borderId="0" xfId="0" applyNumberFormat="1" applyFont="1" applyFill="1"/>
    <xf numFmtId="0" fontId="8" fillId="0" borderId="1" xfId="1" applyFont="1" applyFill="1" applyBorder="1" applyAlignment="1" applyProtection="1">
      <alignment horizontal="center" vertical="center"/>
    </xf>
    <xf numFmtId="3" fontId="3" fillId="3" borderId="16" xfId="0" applyNumberFormat="1" applyFont="1" applyFill="1" applyBorder="1" applyAlignment="1">
      <alignment horizontal="center" vertical="center"/>
    </xf>
    <xf numFmtId="3" fontId="11" fillId="3" borderId="16" xfId="0" applyNumberFormat="1" applyFont="1" applyFill="1" applyBorder="1" applyAlignment="1">
      <alignment horizontal="center" vertical="center"/>
    </xf>
    <xf numFmtId="3" fontId="19" fillId="3" borderId="16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3" fontId="11" fillId="3" borderId="16" xfId="0" applyNumberFormat="1" applyFont="1" applyFill="1" applyBorder="1" applyAlignment="1">
      <alignment horizontal="center" vertical="center" wrapText="1"/>
    </xf>
    <xf numFmtId="3" fontId="4" fillId="3" borderId="16" xfId="0" applyNumberFormat="1" applyFont="1" applyFill="1" applyBorder="1" applyAlignment="1">
      <alignment horizontal="center" vertical="center"/>
    </xf>
    <xf numFmtId="3" fontId="9" fillId="3" borderId="1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/>
    </xf>
    <xf numFmtId="49" fontId="7" fillId="3" borderId="1" xfId="7" applyNumberFormat="1" applyFont="1" applyFill="1" applyBorder="1" applyAlignment="1" applyProtection="1">
      <alignment horizontal="left" vertical="center" readingOrder="1"/>
    </xf>
    <xf numFmtId="3" fontId="7" fillId="3" borderId="15" xfId="7" applyNumberFormat="1" applyFont="1" applyFill="1" applyBorder="1" applyAlignment="1" applyProtection="1">
      <alignment horizontal="center" vertical="center" readingOrder="1"/>
    </xf>
    <xf numFmtId="3" fontId="7" fillId="3" borderId="16" xfId="7" applyNumberFormat="1" applyFont="1" applyFill="1" applyBorder="1" applyAlignment="1" applyProtection="1">
      <alignment horizontal="center" vertical="center" readingOrder="1"/>
    </xf>
    <xf numFmtId="0" fontId="7" fillId="3" borderId="0" xfId="0" applyFont="1" applyFill="1"/>
    <xf numFmtId="3" fontId="7" fillId="3" borderId="15" xfId="0" applyNumberFormat="1" applyFont="1" applyFill="1" applyBorder="1" applyAlignment="1">
      <alignment horizontal="center" vertical="center"/>
    </xf>
    <xf numFmtId="3" fontId="7" fillId="3" borderId="16" xfId="0" applyNumberFormat="1" applyFont="1" applyFill="1" applyBorder="1" applyAlignment="1">
      <alignment horizontal="center" vertical="center"/>
    </xf>
    <xf numFmtId="49" fontId="7" fillId="3" borderId="1" xfId="7" applyNumberFormat="1" applyFont="1" applyFill="1" applyBorder="1" applyAlignment="1" applyProtection="1">
      <alignment horizontal="left" vertical="center" wrapText="1" readingOrder="1"/>
    </xf>
    <xf numFmtId="3" fontId="7" fillId="3" borderId="1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3" fontId="7" fillId="3" borderId="15" xfId="0" applyNumberFormat="1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0" fontId="7" fillId="3" borderId="1" xfId="0" applyFont="1" applyFill="1" applyBorder="1"/>
    <xf numFmtId="0" fontId="7" fillId="3" borderId="0" xfId="0" applyFont="1" applyFill="1" applyBorder="1" applyAlignment="1">
      <alignment horizontal="center" vertical="center" wrapText="1"/>
    </xf>
    <xf numFmtId="166" fontId="7" fillId="3" borderId="0" xfId="0" applyNumberFormat="1" applyFont="1" applyFill="1" applyBorder="1" applyAlignment="1">
      <alignment horizontal="center" vertical="center" wrapText="1"/>
    </xf>
    <xf numFmtId="3" fontId="7" fillId="3" borderId="0" xfId="0" applyNumberFormat="1" applyFont="1" applyFill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3" fontId="7" fillId="3" borderId="10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/>
    </xf>
    <xf numFmtId="3" fontId="7" fillId="3" borderId="15" xfId="0" applyNumberFormat="1" applyFont="1" applyFill="1" applyBorder="1" applyAlignment="1">
      <alignment horizontal="center" vertical="center" wrapText="1"/>
    </xf>
    <xf numFmtId="1" fontId="7" fillId="3" borderId="1" xfId="1" applyNumberFormat="1" applyFont="1" applyFill="1" applyBorder="1" applyAlignment="1" applyProtection="1">
      <alignment horizontal="center" vertical="center" wrapText="1"/>
    </xf>
    <xf numFmtId="1" fontId="7" fillId="3" borderId="0" xfId="0" applyNumberFormat="1" applyFont="1" applyFill="1" applyAlignment="1">
      <alignment horizontal="center" vertical="center"/>
    </xf>
    <xf numFmtId="167" fontId="7" fillId="3" borderId="0" xfId="0" applyNumberFormat="1" applyFont="1" applyFill="1"/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/>
    </xf>
    <xf numFmtId="0" fontId="7" fillId="3" borderId="33" xfId="0" applyFont="1" applyFill="1" applyBorder="1" applyAlignment="1">
      <alignment wrapText="1"/>
    </xf>
    <xf numFmtId="0" fontId="7" fillId="3" borderId="33" xfId="0" applyFont="1" applyFill="1" applyBorder="1"/>
    <xf numFmtId="0" fontId="7" fillId="3" borderId="0" xfId="0" applyFont="1" applyFill="1" applyAlignment="1">
      <alignment horizontal="center" vertical="center"/>
    </xf>
    <xf numFmtId="0" fontId="7" fillId="3" borderId="1" xfId="21" applyFont="1" applyFill="1" applyBorder="1" applyAlignment="1" applyProtection="1">
      <alignment wrapText="1"/>
    </xf>
    <xf numFmtId="0" fontId="18" fillId="3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0" xfId="0" applyFont="1" applyFill="1" applyAlignment="1">
      <alignment horizontal="center" vertical="center"/>
    </xf>
    <xf numFmtId="3" fontId="24" fillId="3" borderId="1" xfId="0" applyNumberFormat="1" applyFont="1" applyFill="1" applyBorder="1" applyAlignment="1">
      <alignment horizontal="center" vertical="center" wrapText="1"/>
    </xf>
    <xf numFmtId="0" fontId="24" fillId="3" borderId="0" xfId="0" applyFont="1" applyFill="1" applyAlignment="1">
      <alignment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quotePrefix="1" applyFont="1" applyFill="1" applyBorder="1" applyAlignment="1">
      <alignment vertical="center" wrapText="1"/>
    </xf>
    <xf numFmtId="0" fontId="7" fillId="3" borderId="0" xfId="0" applyFont="1" applyFill="1" applyAlignment="1">
      <alignment vertical="center"/>
    </xf>
    <xf numFmtId="0" fontId="7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18" fillId="3" borderId="1" xfId="0" applyNumberFormat="1" applyFont="1" applyFill="1" applyBorder="1" applyAlignment="1" applyProtection="1">
      <alignment horizontal="left" vertical="center" wrapText="1"/>
    </xf>
    <xf numFmtId="3" fontId="7" fillId="3" borderId="1" xfId="0" quotePrefix="1" applyNumberFormat="1" applyFont="1" applyFill="1" applyBorder="1" applyAlignment="1">
      <alignment horizontal="center" vertical="center" wrapText="1"/>
    </xf>
    <xf numFmtId="3" fontId="18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24" fillId="3" borderId="0" xfId="0" applyFont="1" applyFill="1" applyBorder="1" applyAlignment="1">
      <alignment horizontal="center" vertical="center" wrapText="1"/>
    </xf>
    <xf numFmtId="3" fontId="24" fillId="3" borderId="1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left" vertical="center" wrapText="1"/>
    </xf>
    <xf numFmtId="3" fontId="18" fillId="3" borderId="0" xfId="0" applyNumberFormat="1" applyFont="1" applyFill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4" fontId="7" fillId="3" borderId="0" xfId="0" applyNumberFormat="1" applyFont="1" applyFill="1" applyAlignment="1">
      <alignment horizontal="center" vertical="center"/>
    </xf>
    <xf numFmtId="49" fontId="30" fillId="3" borderId="1" xfId="1" applyNumberFormat="1" applyFont="1" applyFill="1" applyBorder="1" applyAlignment="1" applyProtection="1">
      <alignment horizontal="center" vertical="center" wrapText="1"/>
    </xf>
    <xf numFmtId="3" fontId="30" fillId="3" borderId="1" xfId="0" applyNumberFormat="1" applyFont="1" applyFill="1" applyBorder="1" applyAlignment="1">
      <alignment horizontal="center" vertical="center" wrapText="1"/>
    </xf>
    <xf numFmtId="4" fontId="30" fillId="3" borderId="28" xfId="0" applyNumberFormat="1" applyFont="1" applyFill="1" applyBorder="1" applyAlignment="1">
      <alignment horizontal="center" vertical="center" wrapText="1"/>
    </xf>
    <xf numFmtId="49" fontId="30" fillId="3" borderId="0" xfId="0" applyNumberFormat="1" applyFont="1" applyFill="1" applyAlignment="1">
      <alignment wrapText="1"/>
    </xf>
    <xf numFmtId="0" fontId="30" fillId="3" borderId="1" xfId="2" applyFont="1" applyFill="1" applyBorder="1" applyAlignment="1">
      <alignment horizontal="left" vertical="top" wrapText="1"/>
    </xf>
    <xf numFmtId="3" fontId="23" fillId="3" borderId="1" xfId="0" applyNumberFormat="1" applyFont="1" applyFill="1" applyBorder="1" applyAlignment="1">
      <alignment horizontal="center" vertical="center"/>
    </xf>
    <xf numFmtId="4" fontId="7" fillId="3" borderId="9" xfId="0" applyNumberFormat="1" applyFont="1" applyFill="1" applyBorder="1" applyAlignment="1">
      <alignment horizontal="center" vertical="center"/>
    </xf>
    <xf numFmtId="169" fontId="7" fillId="3" borderId="0" xfId="0" applyNumberFormat="1" applyFont="1" applyFill="1"/>
    <xf numFmtId="170" fontId="7" fillId="3" borderId="0" xfId="0" applyNumberFormat="1" applyFont="1" applyFill="1"/>
    <xf numFmtId="4" fontId="7" fillId="3" borderId="0" xfId="0" applyNumberFormat="1" applyFont="1" applyFill="1"/>
    <xf numFmtId="0" fontId="13" fillId="3" borderId="1" xfId="1" applyFont="1" applyFill="1" applyBorder="1" applyAlignment="1" applyProtection="1">
      <alignment horizontal="center" vertical="center"/>
    </xf>
    <xf numFmtId="0" fontId="31" fillId="3" borderId="1" xfId="2" applyFont="1" applyFill="1" applyBorder="1" applyAlignment="1">
      <alignment horizontal="left" vertical="top" wrapText="1"/>
    </xf>
    <xf numFmtId="3" fontId="32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30" fillId="3" borderId="0" xfId="0" applyFont="1" applyFill="1" applyAlignment="1">
      <alignment vertical="top"/>
    </xf>
    <xf numFmtId="3" fontId="23" fillId="3" borderId="0" xfId="0" applyNumberFormat="1" applyFont="1" applyFill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4" fontId="30" fillId="3" borderId="0" xfId="0" applyNumberFormat="1" applyFont="1" applyFill="1" applyBorder="1" applyAlignment="1">
      <alignment wrapText="1"/>
    </xf>
    <xf numFmtId="0" fontId="30" fillId="3" borderId="0" xfId="0" applyFont="1" applyFill="1" applyAlignment="1">
      <alignment wrapText="1"/>
    </xf>
    <xf numFmtId="0" fontId="18" fillId="3" borderId="1" xfId="0" applyFont="1" applyFill="1" applyBorder="1" applyAlignment="1">
      <alignment horizontal="center" vertical="center"/>
    </xf>
    <xf numFmtId="3" fontId="18" fillId="3" borderId="10" xfId="0" applyNumberFormat="1" applyFont="1" applyFill="1" applyBorder="1" applyAlignment="1">
      <alignment horizontal="center" vertical="center"/>
    </xf>
    <xf numFmtId="4" fontId="18" fillId="3" borderId="24" xfId="0" applyNumberFormat="1" applyFont="1" applyFill="1" applyBorder="1" applyAlignment="1">
      <alignment horizontal="center" vertical="center"/>
    </xf>
    <xf numFmtId="3" fontId="7" fillId="3" borderId="0" xfId="0" applyNumberFormat="1" applyFont="1" applyFill="1"/>
    <xf numFmtId="0" fontId="18" fillId="3" borderId="0" xfId="0" applyFont="1" applyFill="1"/>
    <xf numFmtId="1" fontId="33" fillId="3" borderId="3" xfId="1" applyNumberFormat="1" applyFont="1" applyFill="1" applyBorder="1" applyAlignment="1" applyProtection="1">
      <alignment horizontal="center" vertical="center" wrapText="1"/>
    </xf>
    <xf numFmtId="3" fontId="33" fillId="3" borderId="3" xfId="0" applyNumberFormat="1" applyFont="1" applyFill="1" applyBorder="1" applyAlignment="1">
      <alignment horizontal="center" vertical="center" wrapText="1"/>
    </xf>
    <xf numFmtId="49" fontId="33" fillId="3" borderId="6" xfId="0" applyNumberFormat="1" applyFont="1" applyFill="1" applyBorder="1" applyAlignment="1">
      <alignment horizontal="center" vertical="center" wrapText="1"/>
    </xf>
    <xf numFmtId="1" fontId="33" fillId="3" borderId="15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1" fontId="33" fillId="3" borderId="16" xfId="0" applyNumberFormat="1" applyFont="1" applyFill="1" applyBorder="1" applyAlignment="1">
      <alignment horizontal="center" vertical="center" wrapText="1"/>
    </xf>
    <xf numFmtId="3" fontId="18" fillId="3" borderId="37" xfId="0" applyNumberFormat="1" applyFont="1" applyFill="1" applyBorder="1" applyAlignment="1">
      <alignment horizontal="center" vertical="center" wrapText="1"/>
    </xf>
    <xf numFmtId="1" fontId="18" fillId="3" borderId="0" xfId="0" applyNumberFormat="1" applyFont="1" applyFill="1"/>
    <xf numFmtId="1" fontId="7" fillId="3" borderId="3" xfId="1" applyNumberFormat="1" applyFont="1" applyFill="1" applyBorder="1" applyAlignment="1" applyProtection="1">
      <alignment horizontal="center" vertical="center" wrapText="1"/>
    </xf>
    <xf numFmtId="1" fontId="7" fillId="3" borderId="3" xfId="1" applyNumberFormat="1" applyFont="1" applyFill="1" applyBorder="1" applyAlignment="1" applyProtection="1">
      <alignment horizontal="lef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171" fontId="7" fillId="3" borderId="16" xfId="0" applyNumberFormat="1" applyFont="1" applyFill="1" applyBorder="1" applyAlignment="1">
      <alignment horizontal="center" vertical="center"/>
    </xf>
    <xf numFmtId="3" fontId="7" fillId="3" borderId="37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/>
    <xf numFmtId="0" fontId="7" fillId="3" borderId="1" xfId="2" applyFont="1" applyFill="1" applyBorder="1" applyAlignment="1">
      <alignment horizontal="left" vertical="center" wrapText="1"/>
    </xf>
    <xf numFmtId="49" fontId="7" fillId="3" borderId="1" xfId="2" applyNumberFormat="1" applyFont="1" applyFill="1" applyBorder="1" applyAlignment="1">
      <alignment horizontal="center" vertical="center" wrapText="1"/>
    </xf>
    <xf numFmtId="3" fontId="7" fillId="3" borderId="38" xfId="0" applyNumberFormat="1" applyFont="1" applyFill="1" applyBorder="1" applyAlignment="1">
      <alignment horizontal="center" vertical="center"/>
    </xf>
    <xf numFmtId="3" fontId="7" fillId="3" borderId="14" xfId="0" applyNumberFormat="1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21" applyFont="1" applyFill="1" applyBorder="1" applyAlignment="1" applyProtection="1">
      <alignment wrapText="1"/>
    </xf>
    <xf numFmtId="0" fontId="7" fillId="3" borderId="2" xfId="0" applyFont="1" applyFill="1" applyBorder="1" applyAlignment="1">
      <alignment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3" borderId="7" xfId="0" applyNumberFormat="1" applyFont="1" applyFill="1" applyBorder="1" applyAlignment="1">
      <alignment horizontal="center" vertical="center"/>
    </xf>
    <xf numFmtId="3" fontId="7" fillId="3" borderId="30" xfId="0" applyNumberFormat="1" applyFont="1" applyFill="1" applyBorder="1" applyAlignment="1">
      <alignment horizontal="center" vertical="center"/>
    </xf>
    <xf numFmtId="171" fontId="7" fillId="3" borderId="31" xfId="0" applyNumberFormat="1" applyFont="1" applyFill="1" applyBorder="1" applyAlignment="1">
      <alignment horizontal="center" vertical="center"/>
    </xf>
    <xf numFmtId="3" fontId="7" fillId="3" borderId="39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24" fillId="3" borderId="2" xfId="0" applyFont="1" applyFill="1" applyBorder="1" applyAlignment="1">
      <alignment horizontal="center" vertical="center" wrapText="1"/>
    </xf>
    <xf numFmtId="0" fontId="24" fillId="3" borderId="1" xfId="21" applyFont="1" applyFill="1" applyBorder="1" applyAlignment="1" applyProtection="1">
      <alignment wrapText="1"/>
    </xf>
    <xf numFmtId="0" fontId="24" fillId="3" borderId="2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/>
    </xf>
    <xf numFmtId="3" fontId="18" fillId="3" borderId="1" xfId="0" applyNumberFormat="1" applyFont="1" applyFill="1" applyBorder="1" applyAlignment="1">
      <alignment horizontal="center" vertical="center" wrapText="1"/>
    </xf>
    <xf numFmtId="9" fontId="18" fillId="3" borderId="1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 applyProtection="1">
      <alignment horizontal="center" vertical="center" wrapText="1"/>
    </xf>
    <xf numFmtId="0" fontId="25" fillId="3" borderId="0" xfId="0" applyFont="1" applyFill="1"/>
    <xf numFmtId="0" fontId="26" fillId="3" borderId="0" xfId="0" applyFont="1" applyFill="1"/>
    <xf numFmtId="3" fontId="7" fillId="3" borderId="1" xfId="1" applyNumberFormat="1" applyFont="1" applyFill="1" applyBorder="1" applyAlignment="1" applyProtection="1">
      <alignment horizontal="center" vertical="center" wrapText="1"/>
    </xf>
    <xf numFmtId="0" fontId="25" fillId="3" borderId="0" xfId="0" applyFont="1" applyFill="1" applyAlignment="1">
      <alignment vertical="center"/>
    </xf>
    <xf numFmtId="3" fontId="7" fillId="3" borderId="1" xfId="1" applyNumberFormat="1" applyFont="1" applyFill="1" applyBorder="1" applyAlignment="1" applyProtection="1">
      <alignment horizontal="center" vertical="center"/>
    </xf>
    <xf numFmtId="3" fontId="7" fillId="3" borderId="1" xfId="2" applyNumberFormat="1" applyFont="1" applyFill="1" applyBorder="1" applyAlignment="1">
      <alignment horizontal="left" vertical="top" wrapText="1"/>
    </xf>
    <xf numFmtId="3" fontId="25" fillId="3" borderId="0" xfId="0" applyNumberFormat="1" applyFont="1" applyFill="1"/>
    <xf numFmtId="3" fontId="13" fillId="3" borderId="1" xfId="2" applyNumberFormat="1" applyFont="1" applyFill="1" applyBorder="1" applyAlignment="1">
      <alignment horizontal="left" vertical="top" wrapText="1"/>
    </xf>
    <xf numFmtId="3" fontId="27" fillId="3" borderId="0" xfId="0" applyNumberFormat="1" applyFont="1" applyFill="1"/>
    <xf numFmtId="3" fontId="13" fillId="3" borderId="1" xfId="2" applyNumberFormat="1" applyFont="1" applyFill="1" applyBorder="1" applyAlignment="1">
      <alignment horizontal="left" vertical="center" wrapText="1"/>
    </xf>
    <xf numFmtId="3" fontId="7" fillId="3" borderId="1" xfId="2" applyNumberFormat="1" applyFont="1" applyFill="1" applyBorder="1" applyAlignment="1">
      <alignment horizontal="left" vertical="center" wrapText="1"/>
    </xf>
    <xf numFmtId="3" fontId="25" fillId="3" borderId="0" xfId="0" applyNumberFormat="1" applyFont="1" applyFill="1" applyAlignment="1">
      <alignment vertical="center"/>
    </xf>
    <xf numFmtId="0" fontId="13" fillId="3" borderId="1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vertical="center"/>
    </xf>
    <xf numFmtId="3" fontId="7" fillId="3" borderId="0" xfId="0" applyNumberFormat="1" applyFont="1" applyFill="1" applyAlignment="1">
      <alignment vertical="top"/>
    </xf>
    <xf numFmtId="168" fontId="7" fillId="3" borderId="0" xfId="0" applyNumberFormat="1" applyFont="1" applyFill="1" applyAlignment="1">
      <alignment vertical="center"/>
    </xf>
    <xf numFmtId="168" fontId="7" fillId="3" borderId="0" xfId="0" applyNumberFormat="1" applyFont="1" applyFill="1"/>
    <xf numFmtId="3" fontId="13" fillId="3" borderId="0" xfId="0" applyNumberFormat="1" applyFont="1" applyFill="1" applyAlignment="1">
      <alignment horizontal="left" vertical="center"/>
    </xf>
    <xf numFmtId="0" fontId="13" fillId="3" borderId="0" xfId="0" applyFont="1" applyFill="1" applyAlignment="1">
      <alignment vertical="top"/>
    </xf>
    <xf numFmtId="168" fontId="13" fillId="3" borderId="0" xfId="0" applyNumberFormat="1" applyFont="1" applyFill="1" applyAlignment="1">
      <alignment vertical="center"/>
    </xf>
    <xf numFmtId="0" fontId="13" fillId="3" borderId="0" xfId="0" applyFont="1" applyFill="1" applyAlignment="1">
      <alignment vertical="center"/>
    </xf>
    <xf numFmtId="168" fontId="13" fillId="3" borderId="0" xfId="0" applyNumberFormat="1" applyFont="1" applyFill="1"/>
    <xf numFmtId="3" fontId="7" fillId="3" borderId="0" xfId="0" applyNumberFormat="1" applyFont="1" applyFill="1" applyAlignment="1">
      <alignment horizontal="left" vertical="center"/>
    </xf>
    <xf numFmtId="3" fontId="7" fillId="3" borderId="0" xfId="0" applyNumberFormat="1" applyFont="1" applyFill="1" applyAlignment="1">
      <alignment horizontal="center" vertical="center" wrapText="1"/>
    </xf>
    <xf numFmtId="0" fontId="28" fillId="3" borderId="0" xfId="0" applyFont="1" applyFill="1" applyAlignment="1">
      <alignment horizontal="center" wrapText="1"/>
    </xf>
    <xf numFmtId="0" fontId="13" fillId="3" borderId="0" xfId="0" applyFont="1" applyFill="1" applyAlignment="1">
      <alignment horizontal="left" vertical="center"/>
    </xf>
    <xf numFmtId="3" fontId="35" fillId="3" borderId="0" xfId="0" applyNumberFormat="1" applyFont="1" applyFill="1"/>
    <xf numFmtId="3" fontId="35" fillId="3" borderId="0" xfId="0" applyNumberFormat="1" applyFont="1" applyFill="1" applyAlignment="1">
      <alignment vertical="center"/>
    </xf>
    <xf numFmtId="3" fontId="36" fillId="3" borderId="2" xfId="0" applyNumberFormat="1" applyFont="1" applyFill="1" applyBorder="1" applyAlignment="1" applyProtection="1">
      <alignment horizontal="center" vertical="center" wrapText="1" readingOrder="1"/>
    </xf>
    <xf numFmtId="3" fontId="23" fillId="3" borderId="1" xfId="0" applyNumberFormat="1" applyFont="1" applyFill="1" applyBorder="1" applyAlignment="1">
      <alignment horizontal="center" vertical="center" wrapText="1"/>
    </xf>
    <xf numFmtId="3" fontId="36" fillId="3" borderId="1" xfId="0" applyNumberFormat="1" applyFont="1" applyFill="1" applyBorder="1" applyAlignment="1" applyProtection="1">
      <alignment horizontal="center" vertical="center" wrapText="1" readingOrder="1"/>
    </xf>
    <xf numFmtId="3" fontId="35" fillId="3" borderId="1" xfId="0" applyNumberFormat="1" applyFont="1" applyFill="1" applyBorder="1" applyAlignment="1">
      <alignment horizontal="center" vertical="center"/>
    </xf>
    <xf numFmtId="3" fontId="35" fillId="3" borderId="8" xfId="0" applyNumberFormat="1" applyFont="1" applyFill="1" applyBorder="1" applyAlignment="1">
      <alignment horizontal="center" vertical="center"/>
    </xf>
    <xf numFmtId="3" fontId="36" fillId="3" borderId="1" xfId="0" applyNumberFormat="1" applyFont="1" applyFill="1" applyBorder="1" applyAlignment="1" applyProtection="1">
      <alignment horizontal="left" vertical="center" wrapText="1" readingOrder="1"/>
    </xf>
    <xf numFmtId="3" fontId="36" fillId="3" borderId="1" xfId="0" quotePrefix="1" applyNumberFormat="1" applyFont="1" applyFill="1" applyBorder="1" applyAlignment="1" applyProtection="1">
      <alignment horizontal="left" vertical="center" wrapText="1" readingOrder="1"/>
    </xf>
    <xf numFmtId="3" fontId="35" fillId="3" borderId="1" xfId="0" applyNumberFormat="1" applyFont="1" applyFill="1" applyBorder="1" applyAlignment="1">
      <alignment vertical="center" wrapText="1"/>
    </xf>
    <xf numFmtId="3" fontId="23" fillId="3" borderId="1" xfId="0" applyNumberFormat="1" applyFont="1" applyFill="1" applyBorder="1" applyAlignment="1" applyProtection="1">
      <alignment horizontal="left" vertical="center" wrapText="1" readingOrder="1"/>
    </xf>
    <xf numFmtId="3" fontId="23" fillId="3" borderId="1" xfId="0" applyNumberFormat="1" applyFont="1" applyFill="1" applyBorder="1" applyAlignment="1">
      <alignment vertical="center" wrapText="1"/>
    </xf>
    <xf numFmtId="3" fontId="29" fillId="3" borderId="1" xfId="0" applyNumberFormat="1" applyFont="1" applyFill="1" applyBorder="1" applyAlignment="1">
      <alignment vertical="center" wrapText="1"/>
    </xf>
    <xf numFmtId="3" fontId="37" fillId="3" borderId="1" xfId="0" applyNumberFormat="1" applyFont="1" applyFill="1" applyBorder="1" applyAlignment="1">
      <alignment horizontal="center" vertical="center"/>
    </xf>
    <xf numFmtId="3" fontId="37" fillId="3" borderId="8" xfId="0" applyNumberFormat="1" applyFont="1" applyFill="1" applyBorder="1" applyAlignment="1">
      <alignment horizontal="center" vertical="center"/>
    </xf>
    <xf numFmtId="3" fontId="37" fillId="3" borderId="0" xfId="0" applyNumberFormat="1" applyFont="1" applyFill="1" applyAlignment="1">
      <alignment vertical="center"/>
    </xf>
    <xf numFmtId="3" fontId="37" fillId="3" borderId="1" xfId="0" applyNumberFormat="1" applyFont="1" applyFill="1" applyBorder="1" applyAlignment="1">
      <alignment vertical="center" wrapText="1"/>
    </xf>
    <xf numFmtId="3" fontId="37" fillId="3" borderId="0" xfId="0" applyNumberFormat="1" applyFont="1" applyFill="1"/>
    <xf numFmtId="3" fontId="35" fillId="3" borderId="0" xfId="0" applyNumberFormat="1" applyFont="1" applyFill="1" applyAlignment="1">
      <alignment vertical="center" wrapText="1"/>
    </xf>
    <xf numFmtId="3" fontId="35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38" fillId="3" borderId="1" xfId="0" quotePrefix="1" applyNumberFormat="1" applyFont="1" applyFill="1" applyBorder="1" applyAlignment="1" applyProtection="1">
      <alignment horizontal="left" vertical="center" wrapText="1" readingOrder="1"/>
    </xf>
    <xf numFmtId="0" fontId="11" fillId="0" borderId="0" xfId="0" applyFont="1" applyFill="1" applyBorder="1" applyAlignment="1">
      <alignment horizontal="left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0" fillId="0" borderId="21" xfId="0" applyNumberFormat="1" applyFont="1" applyFill="1" applyBorder="1" applyAlignment="1">
      <alignment horizontal="center" vertical="center" wrapText="1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3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2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 applyProtection="1">
      <alignment horizontal="center" vertical="center" wrapText="1"/>
    </xf>
    <xf numFmtId="4" fontId="10" fillId="0" borderId="4" xfId="1" applyNumberFormat="1" applyFont="1" applyFill="1" applyBorder="1" applyAlignment="1" applyProtection="1">
      <alignment horizontal="center" vertical="center" wrapText="1"/>
    </xf>
    <xf numFmtId="4" fontId="10" fillId="0" borderId="3" xfId="1" applyNumberFormat="1" applyFont="1" applyFill="1" applyBorder="1" applyAlignment="1" applyProtection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4" fontId="10" fillId="0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3" fontId="10" fillId="0" borderId="15" xfId="0" applyNumberFormat="1" applyFont="1" applyFill="1" applyBorder="1" applyAlignment="1">
      <alignment horizontal="center"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3" fontId="7" fillId="3" borderId="10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/>
    </xf>
    <xf numFmtId="3" fontId="7" fillId="3" borderId="11" xfId="0" applyNumberFormat="1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 wrapText="1"/>
    </xf>
    <xf numFmtId="3" fontId="7" fillId="3" borderId="15" xfId="0" applyNumberFormat="1" applyFont="1" applyFill="1" applyBorder="1" applyAlignment="1">
      <alignment horizontal="center" vertical="center" wrapText="1"/>
    </xf>
    <xf numFmtId="3" fontId="7" fillId="3" borderId="16" xfId="0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 applyProtection="1">
      <alignment horizontal="center"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28" fillId="3" borderId="0" xfId="0" applyFont="1" applyFill="1" applyAlignment="1">
      <alignment horizont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3" fontId="7" fillId="3" borderId="34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3" fontId="7" fillId="3" borderId="23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/>
    </xf>
    <xf numFmtId="3" fontId="7" fillId="3" borderId="35" xfId="0" applyNumberFormat="1" applyFont="1" applyFill="1" applyBorder="1" applyAlignment="1">
      <alignment horizontal="center" vertical="center"/>
    </xf>
    <xf numFmtId="3" fontId="7" fillId="3" borderId="6" xfId="0" applyNumberFormat="1" applyFont="1" applyFill="1" applyBorder="1" applyAlignment="1">
      <alignment horizontal="center" vertical="center"/>
    </xf>
    <xf numFmtId="3" fontId="7" fillId="3" borderId="36" xfId="0" applyNumberFormat="1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4" fontId="30" fillId="3" borderId="2" xfId="1" applyNumberFormat="1" applyFont="1" applyFill="1" applyBorder="1" applyAlignment="1" applyProtection="1">
      <alignment horizontal="center" vertical="center" wrapText="1"/>
    </xf>
    <xf numFmtId="4" fontId="30" fillId="3" borderId="4" xfId="1" applyNumberFormat="1" applyFont="1" applyFill="1" applyBorder="1" applyAlignment="1" applyProtection="1">
      <alignment horizontal="center" vertical="center" wrapText="1"/>
    </xf>
    <xf numFmtId="4" fontId="30" fillId="3" borderId="3" xfId="1" applyNumberFormat="1" applyFont="1" applyFill="1" applyBorder="1" applyAlignment="1" applyProtection="1">
      <alignment horizontal="center" vertical="center" wrapText="1"/>
    </xf>
    <xf numFmtId="4" fontId="30" fillId="3" borderId="1" xfId="1" applyNumberFormat="1" applyFont="1" applyFill="1" applyBorder="1" applyAlignment="1" applyProtection="1">
      <alignment horizontal="center" vertical="center" wrapText="1"/>
    </xf>
    <xf numFmtId="3" fontId="30" fillId="3" borderId="2" xfId="0" applyNumberFormat="1" applyFont="1" applyFill="1" applyBorder="1" applyAlignment="1">
      <alignment horizontal="center" vertical="center" wrapText="1"/>
    </xf>
    <xf numFmtId="3" fontId="30" fillId="3" borderId="4" xfId="0" applyNumberFormat="1" applyFont="1" applyFill="1" applyBorder="1" applyAlignment="1">
      <alignment horizontal="center" vertical="center" wrapText="1"/>
    </xf>
    <xf numFmtId="3" fontId="30" fillId="3" borderId="3" xfId="0" applyNumberFormat="1" applyFont="1" applyFill="1" applyBorder="1" applyAlignment="1">
      <alignment horizontal="center" vertical="center" wrapText="1"/>
    </xf>
    <xf numFmtId="4" fontId="30" fillId="3" borderId="0" xfId="0" applyNumberFormat="1" applyFont="1" applyFill="1" applyBorder="1" applyAlignment="1">
      <alignment horizontal="center" vertical="center" wrapText="1"/>
    </xf>
    <xf numFmtId="0" fontId="23" fillId="3" borderId="28" xfId="0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horizontal="center" vertical="center" wrapText="1"/>
    </xf>
    <xf numFmtId="4" fontId="33" fillId="3" borderId="2" xfId="1" applyNumberFormat="1" applyFont="1" applyFill="1" applyBorder="1" applyAlignment="1" applyProtection="1">
      <alignment horizontal="center" vertical="center" wrapText="1"/>
    </xf>
    <xf numFmtId="4" fontId="33" fillId="3" borderId="4" xfId="1" applyNumberFormat="1" applyFont="1" applyFill="1" applyBorder="1" applyAlignment="1" applyProtection="1">
      <alignment horizontal="center" vertical="center" wrapText="1"/>
    </xf>
    <xf numFmtId="4" fontId="33" fillId="3" borderId="3" xfId="1" applyNumberFormat="1" applyFont="1" applyFill="1" applyBorder="1" applyAlignment="1" applyProtection="1">
      <alignment horizontal="center" vertical="center" wrapText="1"/>
    </xf>
    <xf numFmtId="3" fontId="33" fillId="3" borderId="2" xfId="0" applyNumberFormat="1" applyFont="1" applyFill="1" applyBorder="1" applyAlignment="1">
      <alignment horizontal="center" vertical="center" wrapText="1"/>
    </xf>
    <xf numFmtId="3" fontId="33" fillId="3" borderId="4" xfId="0" applyNumberFormat="1" applyFont="1" applyFill="1" applyBorder="1" applyAlignment="1">
      <alignment horizontal="center" vertical="center" wrapText="1"/>
    </xf>
    <xf numFmtId="3" fontId="33" fillId="3" borderId="3" xfId="0" applyNumberFormat="1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6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3" fontId="34" fillId="3" borderId="40" xfId="0" applyNumberFormat="1" applyFont="1" applyFill="1" applyBorder="1" applyAlignment="1" applyProtection="1">
      <alignment horizontal="center" vertical="center" wrapText="1"/>
    </xf>
    <xf numFmtId="3" fontId="34" fillId="3" borderId="28" xfId="0" applyNumberFormat="1" applyFont="1" applyFill="1" applyBorder="1" applyAlignment="1" applyProtection="1">
      <alignment horizontal="center" vertical="center" wrapText="1"/>
    </xf>
    <xf numFmtId="3" fontId="36" fillId="3" borderId="1" xfId="0" applyNumberFormat="1" applyFont="1" applyFill="1" applyBorder="1" applyAlignment="1" applyProtection="1">
      <alignment horizontal="center" vertical="center" wrapText="1" readingOrder="1"/>
    </xf>
    <xf numFmtId="3" fontId="35" fillId="3" borderId="7" xfId="0" applyNumberFormat="1" applyFont="1" applyFill="1" applyBorder="1" applyAlignment="1">
      <alignment horizontal="center" vertical="center"/>
    </xf>
    <xf numFmtId="3" fontId="35" fillId="3" borderId="41" xfId="0" applyNumberFormat="1" applyFont="1" applyFill="1" applyBorder="1" applyAlignment="1">
      <alignment horizontal="center" vertical="center"/>
    </xf>
    <xf numFmtId="3" fontId="35" fillId="3" borderId="35" xfId="0" applyNumberFormat="1" applyFont="1" applyFill="1" applyBorder="1" applyAlignment="1">
      <alignment horizontal="center" vertical="center"/>
    </xf>
    <xf numFmtId="3" fontId="35" fillId="3" borderId="6" xfId="0" applyNumberFormat="1" applyFont="1" applyFill="1" applyBorder="1" applyAlignment="1">
      <alignment horizontal="center" vertical="center"/>
    </xf>
    <xf numFmtId="3" fontId="35" fillId="3" borderId="28" xfId="0" applyNumberFormat="1" applyFont="1" applyFill="1" applyBorder="1" applyAlignment="1">
      <alignment horizontal="center" vertical="center"/>
    </xf>
    <xf numFmtId="3" fontId="35" fillId="3" borderId="36" xfId="0" applyNumberFormat="1" applyFont="1" applyFill="1" applyBorder="1" applyAlignment="1">
      <alignment horizontal="center" vertical="center"/>
    </xf>
    <xf numFmtId="3" fontId="35" fillId="3" borderId="9" xfId="0" applyNumberFormat="1" applyFont="1" applyFill="1" applyBorder="1" applyAlignment="1">
      <alignment horizontal="center" vertical="center" wrapText="1"/>
    </xf>
  </cellXfs>
  <cellStyles count="22">
    <cellStyle name="Обычный" xfId="0" builtinId="0"/>
    <cellStyle name="Обычный 10" xfId="14"/>
    <cellStyle name="Обычный 11" xfId="15"/>
    <cellStyle name="Обычный 12" xfId="16"/>
    <cellStyle name="Обычный 13" xfId="17"/>
    <cellStyle name="Обычный 14" xfId="18"/>
    <cellStyle name="Обычный 15" xfId="19"/>
    <cellStyle name="Обычный 16" xfId="20"/>
    <cellStyle name="Обычный 2" xfId="2"/>
    <cellStyle name="Обычный 3" xfId="7"/>
    <cellStyle name="Обычный 36" xfId="4"/>
    <cellStyle name="Обычный 38" xfId="5"/>
    <cellStyle name="Обычный 39" xfId="6"/>
    <cellStyle name="Обычный 4" xfId="8"/>
    <cellStyle name="Обычный 48" xfId="3"/>
    <cellStyle name="Обычный 5" xfId="10"/>
    <cellStyle name="Обычный 6" xfId="9"/>
    <cellStyle name="Обычный 7" xfId="11"/>
    <cellStyle name="Обычный 8" xfId="12"/>
    <cellStyle name="Обычный 9" xfId="13"/>
    <cellStyle name="Обычный_Xl0000013" xfId="1"/>
    <cellStyle name="Обычный_Xl0000013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462643</xdr:colOff>
      <xdr:row>23</xdr:row>
      <xdr:rowOff>272143</xdr:rowOff>
    </xdr:from>
    <xdr:ext cx="184731" cy="264560"/>
    <xdr:sp macro="" textlink="">
      <xdr:nvSpPr>
        <xdr:cNvPr id="2" name="TextBox 1"/>
        <xdr:cNvSpPr txBox="1"/>
      </xdr:nvSpPr>
      <xdr:spPr>
        <a:xfrm>
          <a:off x="9688286" y="755196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462643</xdr:colOff>
      <xdr:row>23</xdr:row>
      <xdr:rowOff>272143</xdr:rowOff>
    </xdr:from>
    <xdr:ext cx="184731" cy="264560"/>
    <xdr:sp macro="" textlink="">
      <xdr:nvSpPr>
        <xdr:cNvPr id="2" name="TextBox 1"/>
        <xdr:cNvSpPr txBox="1"/>
      </xdr:nvSpPr>
      <xdr:spPr>
        <a:xfrm>
          <a:off x="6053818" y="767306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462643</xdr:colOff>
      <xdr:row>23</xdr:row>
      <xdr:rowOff>272143</xdr:rowOff>
    </xdr:from>
    <xdr:ext cx="184731" cy="264560"/>
    <xdr:sp macro="" textlink="">
      <xdr:nvSpPr>
        <xdr:cNvPr id="2" name="TextBox 1"/>
        <xdr:cNvSpPr txBox="1"/>
      </xdr:nvSpPr>
      <xdr:spPr>
        <a:xfrm>
          <a:off x="6072868" y="766354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462643</xdr:colOff>
      <xdr:row>23</xdr:row>
      <xdr:rowOff>272143</xdr:rowOff>
    </xdr:from>
    <xdr:ext cx="184731" cy="264560"/>
    <xdr:sp macro="" textlink="">
      <xdr:nvSpPr>
        <xdr:cNvPr id="2" name="TextBox 1"/>
        <xdr:cNvSpPr txBox="1"/>
      </xdr:nvSpPr>
      <xdr:spPr>
        <a:xfrm>
          <a:off x="6072868" y="766354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17</xdr:row>
      <xdr:rowOff>272143</xdr:rowOff>
    </xdr:from>
    <xdr:ext cx="184731" cy="264560"/>
    <xdr:sp macro="" textlink="">
      <xdr:nvSpPr>
        <xdr:cNvPr id="2" name="TextBox 1"/>
        <xdr:cNvSpPr txBox="1"/>
      </xdr:nvSpPr>
      <xdr:spPr>
        <a:xfrm>
          <a:off x="6310993" y="49489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72"/>
  <sheetViews>
    <sheetView view="pageBreakPreview" zoomScale="84" zoomScaleNormal="96" zoomScaleSheetLayoutView="84" workbookViewId="0">
      <selection activeCell="A136" sqref="A136:XFD136"/>
    </sheetView>
  </sheetViews>
  <sheetFormatPr defaultRowHeight="12.75"/>
  <cols>
    <col min="1" max="1" width="4.28515625" style="3" customWidth="1"/>
    <col min="2" max="2" width="52.28515625" style="4" customWidth="1"/>
    <col min="3" max="3" width="6" style="2" customWidth="1"/>
    <col min="4" max="4" width="10.5703125" style="12" customWidth="1"/>
    <col min="5" max="5" width="10.7109375" style="12" customWidth="1"/>
    <col min="6" max="6" width="9.42578125" style="13" hidden="1" customWidth="1"/>
    <col min="7" max="7" width="9.85546875" style="14" hidden="1" customWidth="1"/>
    <col min="8" max="8" width="6.7109375" style="16" hidden="1" customWidth="1"/>
    <col min="9" max="9" width="9.85546875" style="16" hidden="1" customWidth="1"/>
    <col min="10" max="10" width="9.42578125" style="16" hidden="1" customWidth="1"/>
    <col min="11" max="11" width="7.5703125" style="16" hidden="1" customWidth="1"/>
    <col min="12" max="12" width="9" style="13" customWidth="1"/>
    <col min="13" max="13" width="8.7109375" style="13" customWidth="1"/>
    <col min="14" max="14" width="6.42578125" style="18" customWidth="1"/>
    <col min="15" max="15" width="9.5703125" style="13" customWidth="1"/>
    <col min="16" max="16" width="8.7109375" style="2" customWidth="1"/>
    <col min="17" max="17" width="8.5703125" style="2" customWidth="1"/>
    <col min="18" max="18" width="8.140625" style="62" customWidth="1"/>
    <col min="19" max="19" width="8.28515625" style="3" customWidth="1"/>
    <col min="20" max="20" width="8.85546875" style="2" customWidth="1"/>
    <col min="21" max="21" width="9.140625" style="2" customWidth="1"/>
    <col min="22" max="22" width="10.140625" style="14" customWidth="1"/>
    <col min="23" max="23" width="10.7109375" style="14" bestFit="1" customWidth="1"/>
    <col min="24" max="24" width="10.140625" style="14" customWidth="1"/>
    <col min="25" max="25" width="10.7109375" style="14" bestFit="1" customWidth="1"/>
    <col min="26" max="26" width="10.7109375" style="181" customWidth="1"/>
    <col min="27" max="27" width="9.140625" style="132"/>
    <col min="28" max="16384" width="9.140625" style="1"/>
  </cols>
  <sheetData>
    <row r="1" spans="1:31" ht="12.75" customHeight="1">
      <c r="A1" s="520" t="s">
        <v>145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0"/>
      <c r="T1" s="520"/>
      <c r="U1" s="520"/>
      <c r="V1" s="520"/>
      <c r="W1" s="520"/>
      <c r="X1" s="106"/>
      <c r="Y1" s="106"/>
      <c r="Z1" s="106"/>
    </row>
    <row r="2" spans="1:31" ht="13.5" thickBot="1">
      <c r="L2" s="18"/>
    </row>
    <row r="3" spans="1:31" ht="15" customHeight="1">
      <c r="A3" s="535" t="s">
        <v>0</v>
      </c>
      <c r="B3" s="535" t="s">
        <v>1</v>
      </c>
      <c r="C3" s="535" t="s">
        <v>121</v>
      </c>
      <c r="D3" s="538" t="s">
        <v>166</v>
      </c>
      <c r="E3" s="527" t="s">
        <v>122</v>
      </c>
      <c r="F3" s="521" t="s">
        <v>123</v>
      </c>
      <c r="G3" s="522"/>
      <c r="H3" s="522"/>
      <c r="I3" s="522"/>
      <c r="J3" s="522"/>
      <c r="K3" s="523"/>
      <c r="L3" s="521" t="s">
        <v>129</v>
      </c>
      <c r="M3" s="522"/>
      <c r="N3" s="522"/>
      <c r="O3" s="522"/>
      <c r="P3" s="522"/>
      <c r="Q3" s="522"/>
      <c r="R3" s="522"/>
      <c r="S3" s="523"/>
      <c r="T3" s="514" t="s">
        <v>134</v>
      </c>
      <c r="U3" s="515"/>
      <c r="V3" s="507" t="s">
        <v>179</v>
      </c>
      <c r="W3" s="518"/>
      <c r="X3" s="507" t="s">
        <v>135</v>
      </c>
      <c r="Y3" s="508"/>
      <c r="Z3" s="179"/>
    </row>
    <row r="4" spans="1:31" ht="12.75" customHeight="1">
      <c r="A4" s="536"/>
      <c r="B4" s="536"/>
      <c r="C4" s="536"/>
      <c r="D4" s="539"/>
      <c r="E4" s="528"/>
      <c r="F4" s="530" t="s">
        <v>127</v>
      </c>
      <c r="G4" s="531"/>
      <c r="H4" s="532"/>
      <c r="I4" s="533" t="s">
        <v>128</v>
      </c>
      <c r="J4" s="531"/>
      <c r="K4" s="534"/>
      <c r="L4" s="524" t="s">
        <v>127</v>
      </c>
      <c r="M4" s="525"/>
      <c r="N4" s="525"/>
      <c r="O4" s="525"/>
      <c r="P4" s="525" t="s">
        <v>128</v>
      </c>
      <c r="Q4" s="525"/>
      <c r="R4" s="525"/>
      <c r="S4" s="526"/>
      <c r="T4" s="516"/>
      <c r="U4" s="517"/>
      <c r="V4" s="509"/>
      <c r="W4" s="519"/>
      <c r="X4" s="509"/>
      <c r="Y4" s="510"/>
      <c r="Z4" s="179"/>
    </row>
    <row r="5" spans="1:31" ht="47.25" customHeight="1">
      <c r="A5" s="537"/>
      <c r="B5" s="537"/>
      <c r="C5" s="537"/>
      <c r="D5" s="540"/>
      <c r="E5" s="529"/>
      <c r="F5" s="25" t="s">
        <v>124</v>
      </c>
      <c r="G5" s="21" t="s">
        <v>125</v>
      </c>
      <c r="H5" s="22" t="s">
        <v>126</v>
      </c>
      <c r="I5" s="21" t="s">
        <v>124</v>
      </c>
      <c r="J5" s="21" t="s">
        <v>125</v>
      </c>
      <c r="K5" s="60" t="s">
        <v>126</v>
      </c>
      <c r="L5" s="25" t="s">
        <v>124</v>
      </c>
      <c r="M5" s="21" t="s">
        <v>130</v>
      </c>
      <c r="N5" s="23" t="s">
        <v>131</v>
      </c>
      <c r="O5" s="21" t="s">
        <v>132</v>
      </c>
      <c r="P5" s="21" t="s">
        <v>124</v>
      </c>
      <c r="Q5" s="21" t="s">
        <v>130</v>
      </c>
      <c r="R5" s="23" t="s">
        <v>131</v>
      </c>
      <c r="S5" s="60" t="s">
        <v>133</v>
      </c>
      <c r="T5" s="34" t="s">
        <v>136</v>
      </c>
      <c r="U5" s="35" t="s">
        <v>137</v>
      </c>
      <c r="V5" s="127" t="s">
        <v>136</v>
      </c>
      <c r="W5" s="185" t="s">
        <v>137</v>
      </c>
      <c r="X5" s="127" t="s">
        <v>136</v>
      </c>
      <c r="Y5" s="128" t="s">
        <v>137</v>
      </c>
      <c r="Z5" s="180"/>
    </row>
    <row r="6" spans="1:31" s="97" customFormat="1" ht="26.25" customHeight="1">
      <c r="A6" s="95">
        <v>1</v>
      </c>
      <c r="B6" s="95">
        <v>2</v>
      </c>
      <c r="C6" s="95">
        <v>3</v>
      </c>
      <c r="D6" s="36">
        <v>4</v>
      </c>
      <c r="E6" s="96" t="s">
        <v>138</v>
      </c>
      <c r="F6" s="37">
        <v>6</v>
      </c>
      <c r="G6" s="36">
        <v>7</v>
      </c>
      <c r="H6" s="36">
        <v>8</v>
      </c>
      <c r="I6" s="36">
        <v>9</v>
      </c>
      <c r="J6" s="36">
        <v>10</v>
      </c>
      <c r="K6" s="38">
        <v>11</v>
      </c>
      <c r="L6" s="37">
        <v>12</v>
      </c>
      <c r="M6" s="36">
        <v>13</v>
      </c>
      <c r="N6" s="36">
        <v>14</v>
      </c>
      <c r="O6" s="36" t="s">
        <v>139</v>
      </c>
      <c r="P6" s="36">
        <v>16</v>
      </c>
      <c r="Q6" s="36">
        <v>17</v>
      </c>
      <c r="R6" s="19">
        <v>18</v>
      </c>
      <c r="S6" s="94" t="s">
        <v>140</v>
      </c>
      <c r="T6" s="37">
        <v>20</v>
      </c>
      <c r="U6" s="38">
        <v>21</v>
      </c>
      <c r="V6" s="26">
        <v>22</v>
      </c>
      <c r="W6" s="105">
        <v>23</v>
      </c>
      <c r="X6" s="26">
        <v>24</v>
      </c>
      <c r="Y6" s="54">
        <v>25</v>
      </c>
      <c r="Z6" s="181"/>
      <c r="AA6" s="133"/>
    </row>
    <row r="7" spans="1:31" ht="25.5" customHeight="1">
      <c r="A7" s="5">
        <v>1</v>
      </c>
      <c r="B7" s="7" t="s">
        <v>110</v>
      </c>
      <c r="C7" s="6" t="s">
        <v>6</v>
      </c>
      <c r="D7" s="15">
        <v>23386</v>
      </c>
      <c r="E7" s="24">
        <v>41393</v>
      </c>
      <c r="F7" s="26">
        <v>108388</v>
      </c>
      <c r="G7" s="15">
        <v>84216</v>
      </c>
      <c r="H7" s="17">
        <f>G7/F7*100</f>
        <v>77.698638225633829</v>
      </c>
      <c r="I7" s="15">
        <v>35151</v>
      </c>
      <c r="J7" s="15">
        <v>23309</v>
      </c>
      <c r="K7" s="61">
        <f>J7/I7*100</f>
        <v>66.311058006884579</v>
      </c>
      <c r="L7" s="26">
        <v>110782</v>
      </c>
      <c r="M7" s="15">
        <v>44851</v>
      </c>
      <c r="N7" s="19">
        <f>M7/L7*100</f>
        <v>40.485818995865749</v>
      </c>
      <c r="O7" s="15">
        <f>M7*2</f>
        <v>89702</v>
      </c>
      <c r="P7" s="15">
        <v>36927</v>
      </c>
      <c r="Q7" s="15">
        <v>15856</v>
      </c>
      <c r="R7" s="19">
        <f>Q7*100/P7</f>
        <v>42.938771088905135</v>
      </c>
      <c r="S7" s="54">
        <f>Q7*2</f>
        <v>31712</v>
      </c>
      <c r="T7" s="26">
        <v>114081</v>
      </c>
      <c r="U7" s="54">
        <v>33511</v>
      </c>
      <c r="V7" s="26">
        <f>W7*3</f>
        <v>101043.00480000001</v>
      </c>
      <c r="W7" s="105">
        <f>E7-(E7*$AA$7/100)+103</f>
        <v>33681.001600000003</v>
      </c>
      <c r="X7" s="26"/>
      <c r="Y7" s="54"/>
      <c r="Z7" s="181">
        <f>V7/W7</f>
        <v>3</v>
      </c>
      <c r="AA7" s="178">
        <v>18.88</v>
      </c>
      <c r="AB7" s="511" t="s">
        <v>180</v>
      </c>
      <c r="AC7" s="132"/>
      <c r="AD7" s="132"/>
      <c r="AE7" s="132"/>
    </row>
    <row r="8" spans="1:31" ht="25.5">
      <c r="A8" s="5">
        <v>2</v>
      </c>
      <c r="B8" s="7" t="s">
        <v>29</v>
      </c>
      <c r="C8" s="6">
        <v>1</v>
      </c>
      <c r="D8" s="15">
        <v>9178</v>
      </c>
      <c r="E8" s="24">
        <v>16245</v>
      </c>
      <c r="F8" s="26">
        <v>57161</v>
      </c>
      <c r="G8" s="15">
        <v>44351</v>
      </c>
      <c r="H8" s="17">
        <f t="shared" ref="H8:H61" si="0">G8/F8*100</f>
        <v>77.589615297143155</v>
      </c>
      <c r="I8" s="15">
        <v>18538</v>
      </c>
      <c r="J8" s="15">
        <v>15873</v>
      </c>
      <c r="K8" s="61">
        <f t="shared" ref="K8:K72" si="1">J8/I8*100</f>
        <v>85.624123422159897</v>
      </c>
      <c r="L8" s="26">
        <v>54215</v>
      </c>
      <c r="M8" s="15">
        <v>23711</v>
      </c>
      <c r="N8" s="19">
        <f t="shared" ref="N8:N21" si="2">M8/L8*100</f>
        <v>43.735128654431435</v>
      </c>
      <c r="O8" s="15">
        <f t="shared" ref="O8:O72" si="3">M8*2</f>
        <v>47422</v>
      </c>
      <c r="P8" s="15">
        <v>18025</v>
      </c>
      <c r="Q8" s="15">
        <v>8675</v>
      </c>
      <c r="R8" s="19">
        <f t="shared" ref="R8:R72" si="4">Q8*100/P8</f>
        <v>48.127600554785019</v>
      </c>
      <c r="S8" s="54">
        <f t="shared" ref="S8:S72" si="5">Q8*2</f>
        <v>17350</v>
      </c>
      <c r="T8" s="26">
        <v>54074</v>
      </c>
      <c r="U8" s="54">
        <v>18025</v>
      </c>
      <c r="V8" s="26">
        <f>W8*3</f>
        <v>39533.831999999995</v>
      </c>
      <c r="W8" s="105">
        <f>E8-(E8*$AA$7/100)</f>
        <v>13177.944</v>
      </c>
      <c r="X8" s="26"/>
      <c r="Y8" s="54"/>
      <c r="Z8" s="181">
        <f t="shared" ref="Z8:Z71" si="6">V8/W8</f>
        <v>2.9999999999999996</v>
      </c>
      <c r="AB8" s="511"/>
    </row>
    <row r="9" spans="1:31" ht="25.5">
      <c r="A9" s="5">
        <v>3</v>
      </c>
      <c r="B9" s="7" t="s">
        <v>111</v>
      </c>
      <c r="C9" s="6">
        <v>1</v>
      </c>
      <c r="D9" s="15">
        <v>13905</v>
      </c>
      <c r="E9" s="24">
        <v>24612</v>
      </c>
      <c r="F9" s="26">
        <v>84346</v>
      </c>
      <c r="G9" s="15">
        <v>69990</v>
      </c>
      <c r="H9" s="17">
        <f t="shared" si="0"/>
        <v>82.979631517795752</v>
      </c>
      <c r="I9" s="15">
        <v>27354</v>
      </c>
      <c r="J9" s="15">
        <v>23330</v>
      </c>
      <c r="K9" s="61">
        <f t="shared" si="1"/>
        <v>85.289171601959495</v>
      </c>
      <c r="L9" s="26">
        <v>83350</v>
      </c>
      <c r="M9" s="15">
        <v>34746</v>
      </c>
      <c r="N9" s="19">
        <f t="shared" si="2"/>
        <v>41.686862627474504</v>
      </c>
      <c r="O9" s="15">
        <f t="shared" si="3"/>
        <v>69492</v>
      </c>
      <c r="P9" s="15">
        <v>27783</v>
      </c>
      <c r="Q9" s="15">
        <v>13827</v>
      </c>
      <c r="R9" s="19">
        <f t="shared" si="4"/>
        <v>49.767843645394663</v>
      </c>
      <c r="S9" s="54">
        <f t="shared" si="5"/>
        <v>27654</v>
      </c>
      <c r="T9" s="26">
        <v>78805</v>
      </c>
      <c r="U9" s="54">
        <v>26268</v>
      </c>
      <c r="V9" s="26">
        <f t="shared" ref="V9:V13" si="7">W9*3</f>
        <v>59895.763199999994</v>
      </c>
      <c r="W9" s="105">
        <f>E9-(E9*$AA$7/100)</f>
        <v>19965.254399999998</v>
      </c>
      <c r="X9" s="26"/>
      <c r="Y9" s="54"/>
      <c r="Z9" s="181">
        <f t="shared" si="6"/>
        <v>3</v>
      </c>
    </row>
    <row r="10" spans="1:31" ht="25.5">
      <c r="A10" s="5">
        <v>4</v>
      </c>
      <c r="B10" s="7" t="s">
        <v>30</v>
      </c>
      <c r="C10" s="6">
        <v>1</v>
      </c>
      <c r="D10" s="15">
        <v>8973</v>
      </c>
      <c r="E10" s="24">
        <v>15882</v>
      </c>
      <c r="F10" s="26">
        <v>44279</v>
      </c>
      <c r="G10" s="15">
        <v>39894</v>
      </c>
      <c r="H10" s="17">
        <f t="shared" si="0"/>
        <v>90.096885656857651</v>
      </c>
      <c r="I10" s="15">
        <v>14341</v>
      </c>
      <c r="J10" s="15">
        <v>9362</v>
      </c>
      <c r="K10" s="61">
        <f t="shared" si="1"/>
        <v>65.281361132417544</v>
      </c>
      <c r="L10" s="26">
        <v>41830</v>
      </c>
      <c r="M10" s="15">
        <v>21165</v>
      </c>
      <c r="N10" s="19">
        <f t="shared" si="2"/>
        <v>50.597657183839353</v>
      </c>
      <c r="O10" s="15">
        <f t="shared" si="3"/>
        <v>42330</v>
      </c>
      <c r="P10" s="15">
        <v>13943</v>
      </c>
      <c r="Q10" s="15">
        <v>5012</v>
      </c>
      <c r="R10" s="19">
        <f t="shared" si="4"/>
        <v>35.946353008678187</v>
      </c>
      <c r="S10" s="54">
        <f t="shared" si="5"/>
        <v>10024</v>
      </c>
      <c r="T10" s="26">
        <v>31760</v>
      </c>
      <c r="U10" s="54">
        <v>10585</v>
      </c>
      <c r="V10" s="26">
        <f t="shared" si="7"/>
        <v>38650.4352</v>
      </c>
      <c r="W10" s="105">
        <f>E10-(E10*$AA$7/100)</f>
        <v>12883.4784</v>
      </c>
      <c r="X10" s="26"/>
      <c r="Y10" s="54"/>
      <c r="Z10" s="181">
        <f t="shared" si="6"/>
        <v>3</v>
      </c>
    </row>
    <row r="11" spans="1:31" ht="25.5">
      <c r="A11" s="5">
        <v>5</v>
      </c>
      <c r="B11" s="7" t="s">
        <v>31</v>
      </c>
      <c r="C11" s="6" t="s">
        <v>5</v>
      </c>
      <c r="D11" s="15">
        <v>4412</v>
      </c>
      <c r="E11" s="24">
        <v>7809</v>
      </c>
      <c r="F11" s="26">
        <v>11696</v>
      </c>
      <c r="G11" s="15">
        <v>11112</v>
      </c>
      <c r="H11" s="17">
        <f t="shared" si="0"/>
        <v>95.006839945280447</v>
      </c>
      <c r="I11" s="15">
        <v>3812</v>
      </c>
      <c r="J11" s="15">
        <v>3704</v>
      </c>
      <c r="K11" s="61">
        <f t="shared" si="1"/>
        <v>97.166841552990562</v>
      </c>
      <c r="L11" s="26">
        <v>14752</v>
      </c>
      <c r="M11" s="15">
        <v>6354</v>
      </c>
      <c r="N11" s="19">
        <f t="shared" si="2"/>
        <v>43.072125813449027</v>
      </c>
      <c r="O11" s="15">
        <f t="shared" si="3"/>
        <v>12708</v>
      </c>
      <c r="P11" s="15">
        <v>4917</v>
      </c>
      <c r="Q11" s="15">
        <v>1881</v>
      </c>
      <c r="R11" s="19">
        <f t="shared" si="4"/>
        <v>38.255033557046978</v>
      </c>
      <c r="S11" s="54">
        <f t="shared" si="5"/>
        <v>3762</v>
      </c>
      <c r="T11" s="26">
        <v>14752</v>
      </c>
      <c r="U11" s="54">
        <v>4917</v>
      </c>
      <c r="V11" s="26">
        <f t="shared" si="7"/>
        <v>19003.982400000001</v>
      </c>
      <c r="W11" s="105">
        <f>E11-(E11*$AA$7/100)</f>
        <v>6334.6607999999997</v>
      </c>
      <c r="X11" s="26"/>
      <c r="Y11" s="54"/>
      <c r="Z11" s="181">
        <f t="shared" si="6"/>
        <v>3.0000000000000004</v>
      </c>
    </row>
    <row r="12" spans="1:31" s="50" customFormat="1" ht="25.5" customHeight="1">
      <c r="A12" s="107">
        <v>6</v>
      </c>
      <c r="B12" s="111" t="s">
        <v>10</v>
      </c>
      <c r="C12" s="108" t="s">
        <v>5</v>
      </c>
      <c r="D12" s="109"/>
      <c r="E12" s="110"/>
      <c r="F12" s="113">
        <v>14828</v>
      </c>
      <c r="G12" s="109">
        <v>15245</v>
      </c>
      <c r="H12" s="90">
        <f t="shared" si="0"/>
        <v>102.81224710008092</v>
      </c>
      <c r="I12" s="109">
        <v>4809</v>
      </c>
      <c r="J12" s="109">
        <v>2995</v>
      </c>
      <c r="K12" s="118">
        <f t="shared" si="1"/>
        <v>62.279060095653982</v>
      </c>
      <c r="L12" s="113">
        <v>16236</v>
      </c>
      <c r="M12" s="109">
        <v>8446</v>
      </c>
      <c r="N12" s="116">
        <f t="shared" si="2"/>
        <v>52.020202020202021</v>
      </c>
      <c r="O12" s="109">
        <f t="shared" si="3"/>
        <v>16892</v>
      </c>
      <c r="P12" s="109">
        <v>5412</v>
      </c>
      <c r="Q12" s="109">
        <v>2119</v>
      </c>
      <c r="R12" s="116">
        <f t="shared" si="4"/>
        <v>39.153732446415376</v>
      </c>
      <c r="S12" s="119">
        <f t="shared" si="5"/>
        <v>4238</v>
      </c>
      <c r="T12" s="113">
        <v>14735</v>
      </c>
      <c r="U12" s="120"/>
      <c r="V12" s="26">
        <f t="shared" si="7"/>
        <v>12714</v>
      </c>
      <c r="W12" s="110">
        <v>4238</v>
      </c>
      <c r="X12" s="26"/>
      <c r="Y12" s="129"/>
      <c r="Z12" s="181">
        <f t="shared" si="6"/>
        <v>3</v>
      </c>
      <c r="AA12" s="512" t="s">
        <v>171</v>
      </c>
      <c r="AB12" s="512"/>
    </row>
    <row r="13" spans="1:31" ht="25.5">
      <c r="A13" s="5">
        <v>7</v>
      </c>
      <c r="B13" s="7" t="s">
        <v>32</v>
      </c>
      <c r="C13" s="6">
        <v>1</v>
      </c>
      <c r="D13" s="15">
        <v>34045</v>
      </c>
      <c r="E13" s="24">
        <v>60260</v>
      </c>
      <c r="F13" s="26">
        <v>159759</v>
      </c>
      <c r="G13" s="15">
        <v>141132</v>
      </c>
      <c r="H13" s="17">
        <f t="shared" si="0"/>
        <v>88.340562972978049</v>
      </c>
      <c r="I13" s="15">
        <v>53253</v>
      </c>
      <c r="J13" s="15">
        <v>45876</v>
      </c>
      <c r="K13" s="61">
        <f t="shared" si="1"/>
        <v>86.147259309334686</v>
      </c>
      <c r="L13" s="26">
        <v>135714</v>
      </c>
      <c r="M13" s="15">
        <v>73533</v>
      </c>
      <c r="N13" s="19">
        <f t="shared" si="2"/>
        <v>54.182324594367572</v>
      </c>
      <c r="O13" s="15">
        <f t="shared" si="3"/>
        <v>147066</v>
      </c>
      <c r="P13" s="15">
        <v>45238</v>
      </c>
      <c r="Q13" s="15">
        <v>23366</v>
      </c>
      <c r="R13" s="19">
        <f t="shared" si="4"/>
        <v>51.651266634245545</v>
      </c>
      <c r="S13" s="54">
        <f t="shared" si="5"/>
        <v>46732</v>
      </c>
      <c r="T13" s="26">
        <v>144380</v>
      </c>
      <c r="U13" s="54">
        <v>45120</v>
      </c>
      <c r="V13" s="26">
        <f t="shared" si="7"/>
        <v>146648.73599999998</v>
      </c>
      <c r="W13" s="105">
        <f>E13-(E13*$AA$7/100)</f>
        <v>48882.911999999997</v>
      </c>
      <c r="X13" s="26"/>
      <c r="Y13" s="54"/>
      <c r="Z13" s="181">
        <f t="shared" si="6"/>
        <v>2.9999999999999996</v>
      </c>
    </row>
    <row r="14" spans="1:31" s="50" customFormat="1" ht="30.75" customHeight="1">
      <c r="A14" s="107">
        <v>8</v>
      </c>
      <c r="B14" s="111" t="s">
        <v>33</v>
      </c>
      <c r="C14" s="108" t="s">
        <v>5</v>
      </c>
      <c r="D14" s="109"/>
      <c r="E14" s="110"/>
      <c r="F14" s="113">
        <v>20718</v>
      </c>
      <c r="G14" s="109">
        <v>20614</v>
      </c>
      <c r="H14" s="90">
        <f t="shared" si="0"/>
        <v>99.498021044502366</v>
      </c>
      <c r="I14" s="109">
        <v>6906</v>
      </c>
      <c r="J14" s="109">
        <v>12041</v>
      </c>
      <c r="K14" s="118">
        <f t="shared" si="1"/>
        <v>174.35563278308717</v>
      </c>
      <c r="L14" s="113">
        <v>35657</v>
      </c>
      <c r="M14" s="109">
        <v>11712</v>
      </c>
      <c r="N14" s="116">
        <f t="shared" si="2"/>
        <v>32.846285441848728</v>
      </c>
      <c r="O14" s="109">
        <f t="shared" si="3"/>
        <v>23424</v>
      </c>
      <c r="P14" s="109">
        <v>11886</v>
      </c>
      <c r="Q14" s="109">
        <v>6994</v>
      </c>
      <c r="R14" s="116">
        <f t="shared" si="4"/>
        <v>58.84233552078075</v>
      </c>
      <c r="S14" s="119">
        <f t="shared" si="5"/>
        <v>13988</v>
      </c>
      <c r="T14" s="113">
        <v>33877</v>
      </c>
      <c r="U14" s="119">
        <v>11886</v>
      </c>
      <c r="V14" s="113">
        <f>W14*2</f>
        <v>27976</v>
      </c>
      <c r="W14" s="110">
        <v>13988</v>
      </c>
      <c r="X14" s="113"/>
      <c r="Y14" s="129"/>
      <c r="Z14" s="181">
        <f t="shared" si="6"/>
        <v>2</v>
      </c>
      <c r="AA14" s="512" t="s">
        <v>172</v>
      </c>
      <c r="AB14" s="512"/>
    </row>
    <row r="15" spans="1:31" ht="25.5">
      <c r="A15" s="5">
        <v>9</v>
      </c>
      <c r="B15" s="7" t="s">
        <v>34</v>
      </c>
      <c r="C15" s="6" t="s">
        <v>6</v>
      </c>
      <c r="D15" s="15">
        <v>46970</v>
      </c>
      <c r="E15" s="24">
        <v>83137</v>
      </c>
      <c r="F15" s="26">
        <v>271550</v>
      </c>
      <c r="G15" s="15">
        <v>194192</v>
      </c>
      <c r="H15" s="17">
        <f t="shared" si="0"/>
        <v>71.512428650340638</v>
      </c>
      <c r="I15" s="15">
        <v>90517</v>
      </c>
      <c r="J15" s="15">
        <v>68122</v>
      </c>
      <c r="K15" s="61">
        <f t="shared" si="1"/>
        <v>75.258791166300256</v>
      </c>
      <c r="L15" s="26">
        <v>181952</v>
      </c>
      <c r="M15" s="15">
        <v>99289</v>
      </c>
      <c r="N15" s="19">
        <f t="shared" si="2"/>
        <v>54.568787372493844</v>
      </c>
      <c r="O15" s="15">
        <f t="shared" si="3"/>
        <v>198578</v>
      </c>
      <c r="P15" s="15">
        <v>60684</v>
      </c>
      <c r="Q15" s="15">
        <v>31988</v>
      </c>
      <c r="R15" s="19">
        <f t="shared" si="4"/>
        <v>52.71241183837585</v>
      </c>
      <c r="S15" s="54">
        <f t="shared" si="5"/>
        <v>63976</v>
      </c>
      <c r="T15" s="26">
        <v>226893</v>
      </c>
      <c r="U15" s="54">
        <v>75131</v>
      </c>
      <c r="V15" s="26">
        <f>W15*3</f>
        <v>202322.20319999999</v>
      </c>
      <c r="W15" s="105">
        <f t="shared" ref="W15:W20" si="8">E15-(E15*$AA$7/100)</f>
        <v>67440.734400000001</v>
      </c>
      <c r="X15" s="26"/>
      <c r="Y15" s="54"/>
      <c r="Z15" s="181">
        <f t="shared" si="6"/>
        <v>3</v>
      </c>
    </row>
    <row r="16" spans="1:31" ht="25.5">
      <c r="A16" s="5">
        <v>10</v>
      </c>
      <c r="B16" s="7" t="s">
        <v>35</v>
      </c>
      <c r="C16" s="6">
        <v>1</v>
      </c>
      <c r="D16" s="15">
        <v>27573</v>
      </c>
      <c r="E16" s="24">
        <v>48804</v>
      </c>
      <c r="F16" s="26">
        <v>126760</v>
      </c>
      <c r="G16" s="15">
        <v>137478</v>
      </c>
      <c r="H16" s="17">
        <f t="shared" si="0"/>
        <v>108.45534869043863</v>
      </c>
      <c r="I16" s="15">
        <v>43071</v>
      </c>
      <c r="J16" s="15">
        <v>58635</v>
      </c>
      <c r="K16" s="61">
        <f t="shared" si="1"/>
        <v>136.13568294211882</v>
      </c>
      <c r="L16" s="26">
        <v>135946</v>
      </c>
      <c r="M16" s="15">
        <v>63509</v>
      </c>
      <c r="N16" s="19">
        <f t="shared" si="2"/>
        <v>46.716343253939066</v>
      </c>
      <c r="O16" s="15">
        <f t="shared" si="3"/>
        <v>127018</v>
      </c>
      <c r="P16" s="15">
        <v>45315</v>
      </c>
      <c r="Q16" s="15">
        <v>21464</v>
      </c>
      <c r="R16" s="19">
        <f t="shared" si="4"/>
        <v>47.366214277832945</v>
      </c>
      <c r="S16" s="54">
        <f t="shared" si="5"/>
        <v>42928</v>
      </c>
      <c r="T16" s="26">
        <v>130816</v>
      </c>
      <c r="U16" s="54">
        <v>43803</v>
      </c>
      <c r="V16" s="26">
        <f t="shared" ref="V16:V21" si="9">W16*3</f>
        <v>118769.41439999999</v>
      </c>
      <c r="W16" s="105">
        <f t="shared" si="8"/>
        <v>39589.804799999998</v>
      </c>
      <c r="X16" s="26"/>
      <c r="Y16" s="54"/>
      <c r="Z16" s="181">
        <f t="shared" si="6"/>
        <v>3</v>
      </c>
    </row>
    <row r="17" spans="1:28" ht="25.5">
      <c r="A17" s="5">
        <v>11</v>
      </c>
      <c r="B17" s="7" t="s">
        <v>36</v>
      </c>
      <c r="C17" s="6">
        <v>1</v>
      </c>
      <c r="D17" s="15">
        <v>28770</v>
      </c>
      <c r="E17" s="24">
        <v>50923</v>
      </c>
      <c r="F17" s="26">
        <v>130826</v>
      </c>
      <c r="G17" s="15">
        <v>114234</v>
      </c>
      <c r="H17" s="17">
        <f t="shared" si="0"/>
        <v>87.3175056945867</v>
      </c>
      <c r="I17" s="15">
        <v>39988</v>
      </c>
      <c r="J17" s="15">
        <v>37538</v>
      </c>
      <c r="K17" s="61">
        <f t="shared" si="1"/>
        <v>93.873161948584567</v>
      </c>
      <c r="L17" s="26">
        <v>114381</v>
      </c>
      <c r="M17" s="15">
        <v>53114</v>
      </c>
      <c r="N17" s="19">
        <f t="shared" si="2"/>
        <v>46.436033956688611</v>
      </c>
      <c r="O17" s="15">
        <f t="shared" si="3"/>
        <v>106228</v>
      </c>
      <c r="P17" s="15">
        <v>38033</v>
      </c>
      <c r="Q17" s="15">
        <v>16795</v>
      </c>
      <c r="R17" s="19">
        <f t="shared" si="4"/>
        <v>44.159019798595956</v>
      </c>
      <c r="S17" s="54">
        <f t="shared" si="5"/>
        <v>33590</v>
      </c>
      <c r="T17" s="26">
        <v>113367</v>
      </c>
      <c r="U17" s="54">
        <v>37789</v>
      </c>
      <c r="V17" s="26">
        <f t="shared" si="9"/>
        <v>123926.21280000001</v>
      </c>
      <c r="W17" s="105">
        <f t="shared" si="8"/>
        <v>41308.7376</v>
      </c>
      <c r="X17" s="26"/>
      <c r="Y17" s="54"/>
      <c r="Z17" s="181">
        <f t="shared" si="6"/>
        <v>3</v>
      </c>
    </row>
    <row r="18" spans="1:28" ht="25.5">
      <c r="A18" s="5">
        <v>12</v>
      </c>
      <c r="B18" s="7" t="s">
        <v>37</v>
      </c>
      <c r="C18" s="6" t="s">
        <v>6</v>
      </c>
      <c r="D18" s="15">
        <v>41073</v>
      </c>
      <c r="E18" s="24">
        <v>72699</v>
      </c>
      <c r="F18" s="26">
        <v>166639</v>
      </c>
      <c r="G18" s="15">
        <v>188271</v>
      </c>
      <c r="H18" s="17">
        <f t="shared" si="0"/>
        <v>112.98135490491421</v>
      </c>
      <c r="I18" s="15">
        <v>52725</v>
      </c>
      <c r="J18" s="15">
        <v>62940</v>
      </c>
      <c r="K18" s="61">
        <f t="shared" si="1"/>
        <v>119.37411095305832</v>
      </c>
      <c r="L18" s="26">
        <v>187360</v>
      </c>
      <c r="M18" s="15">
        <v>78621</v>
      </c>
      <c r="N18" s="19">
        <f t="shared" si="2"/>
        <v>41.962532023911187</v>
      </c>
      <c r="O18" s="15">
        <f t="shared" si="3"/>
        <v>157242</v>
      </c>
      <c r="P18" s="15">
        <v>62453</v>
      </c>
      <c r="Q18" s="15">
        <v>30138</v>
      </c>
      <c r="R18" s="19">
        <f t="shared" si="4"/>
        <v>48.257089331177042</v>
      </c>
      <c r="S18" s="54">
        <f t="shared" si="5"/>
        <v>60276</v>
      </c>
      <c r="T18" s="26">
        <v>190484</v>
      </c>
      <c r="U18" s="54">
        <v>63125</v>
      </c>
      <c r="V18" s="26">
        <f t="shared" si="9"/>
        <v>176920.28640000001</v>
      </c>
      <c r="W18" s="105">
        <f t="shared" si="8"/>
        <v>58973.428800000002</v>
      </c>
      <c r="X18" s="26"/>
      <c r="Y18" s="54"/>
      <c r="Z18" s="181">
        <f t="shared" si="6"/>
        <v>3</v>
      </c>
    </row>
    <row r="19" spans="1:28" ht="25.5">
      <c r="A19" s="5">
        <v>13</v>
      </c>
      <c r="B19" s="7" t="s">
        <v>38</v>
      </c>
      <c r="C19" s="6" t="s">
        <v>6</v>
      </c>
      <c r="D19" s="15">
        <v>11931</v>
      </c>
      <c r="E19" s="24">
        <v>21118</v>
      </c>
      <c r="F19" s="26">
        <v>99683</v>
      </c>
      <c r="G19" s="15">
        <v>96966</v>
      </c>
      <c r="H19" s="17">
        <f t="shared" si="0"/>
        <v>97.274359720313399</v>
      </c>
      <c r="I19" s="15">
        <v>43284</v>
      </c>
      <c r="J19" s="15">
        <v>38513</v>
      </c>
      <c r="K19" s="61">
        <f t="shared" si="1"/>
        <v>88.977451252194811</v>
      </c>
      <c r="L19" s="26">
        <v>101687</v>
      </c>
      <c r="M19" s="15">
        <v>45077</v>
      </c>
      <c r="N19" s="19">
        <f t="shared" si="2"/>
        <v>44.32916695349455</v>
      </c>
      <c r="O19" s="15">
        <f t="shared" si="3"/>
        <v>90154</v>
      </c>
      <c r="P19" s="15">
        <v>33896</v>
      </c>
      <c r="Q19" s="15">
        <v>9573</v>
      </c>
      <c r="R19" s="19">
        <f t="shared" si="4"/>
        <v>28.24227047439226</v>
      </c>
      <c r="S19" s="54">
        <f t="shared" si="5"/>
        <v>19146</v>
      </c>
      <c r="T19" s="26">
        <v>93743</v>
      </c>
      <c r="U19" s="54">
        <v>39948</v>
      </c>
      <c r="V19" s="26">
        <f t="shared" si="9"/>
        <v>51392.764800000004</v>
      </c>
      <c r="W19" s="105">
        <f t="shared" si="8"/>
        <v>17130.921600000001</v>
      </c>
      <c r="X19" s="26"/>
      <c r="Y19" s="54"/>
      <c r="Z19" s="181">
        <f t="shared" si="6"/>
        <v>3</v>
      </c>
    </row>
    <row r="20" spans="1:28" ht="29.25" customHeight="1">
      <c r="A20" s="5">
        <v>14</v>
      </c>
      <c r="B20" s="7" t="s">
        <v>106</v>
      </c>
      <c r="C20" s="6" t="s">
        <v>6</v>
      </c>
      <c r="D20" s="15">
        <v>32583</v>
      </c>
      <c r="E20" s="24">
        <v>57672</v>
      </c>
      <c r="F20" s="26">
        <v>274711</v>
      </c>
      <c r="G20" s="15">
        <v>257752</v>
      </c>
      <c r="H20" s="17">
        <f t="shared" si="0"/>
        <v>93.826603230303846</v>
      </c>
      <c r="I20" s="15">
        <v>81122</v>
      </c>
      <c r="J20" s="15">
        <v>12569</v>
      </c>
      <c r="K20" s="61">
        <f t="shared" si="1"/>
        <v>15.493947387884916</v>
      </c>
      <c r="L20" s="26">
        <v>274419</v>
      </c>
      <c r="M20" s="15">
        <v>138061</v>
      </c>
      <c r="N20" s="19">
        <f t="shared" si="2"/>
        <v>50.310291925850613</v>
      </c>
      <c r="O20" s="15">
        <f t="shared" si="3"/>
        <v>276122</v>
      </c>
      <c r="P20" s="15">
        <v>91005</v>
      </c>
      <c r="Q20" s="15">
        <v>31902</v>
      </c>
      <c r="R20" s="19">
        <f t="shared" si="4"/>
        <v>35.055216746332619</v>
      </c>
      <c r="S20" s="54">
        <f t="shared" si="5"/>
        <v>63804</v>
      </c>
      <c r="T20" s="26">
        <v>277027</v>
      </c>
      <c r="U20" s="54">
        <v>82048</v>
      </c>
      <c r="V20" s="26">
        <f t="shared" si="9"/>
        <v>140350.57920000001</v>
      </c>
      <c r="W20" s="105">
        <f t="shared" si="8"/>
        <v>46783.526400000002</v>
      </c>
      <c r="X20" s="26"/>
      <c r="Y20" s="54"/>
      <c r="Z20" s="181">
        <f t="shared" si="6"/>
        <v>3</v>
      </c>
    </row>
    <row r="21" spans="1:28" s="50" customFormat="1" ht="25.5" customHeight="1">
      <c r="A21" s="107">
        <v>15</v>
      </c>
      <c r="B21" s="111" t="s">
        <v>39</v>
      </c>
      <c r="C21" s="108" t="s">
        <v>6</v>
      </c>
      <c r="D21" s="109"/>
      <c r="E21" s="110"/>
      <c r="F21" s="113">
        <v>35700</v>
      </c>
      <c r="G21" s="109">
        <v>34075</v>
      </c>
      <c r="H21" s="90">
        <f t="shared" si="0"/>
        <v>95.448179271708682</v>
      </c>
      <c r="I21" s="109">
        <v>14807</v>
      </c>
      <c r="J21" s="109">
        <v>11277</v>
      </c>
      <c r="K21" s="118">
        <f t="shared" si="1"/>
        <v>76.15992436009995</v>
      </c>
      <c r="L21" s="113">
        <v>32200</v>
      </c>
      <c r="M21" s="109">
        <v>15497</v>
      </c>
      <c r="N21" s="116">
        <f t="shared" si="2"/>
        <v>48.127329192546583</v>
      </c>
      <c r="O21" s="109">
        <f t="shared" si="3"/>
        <v>30994</v>
      </c>
      <c r="P21" s="109">
        <v>10733</v>
      </c>
      <c r="Q21" s="109">
        <v>7343</v>
      </c>
      <c r="R21" s="116">
        <f t="shared" si="4"/>
        <v>68.415168172924623</v>
      </c>
      <c r="S21" s="119">
        <f t="shared" si="5"/>
        <v>14686</v>
      </c>
      <c r="T21" s="113">
        <v>41935</v>
      </c>
      <c r="U21" s="119">
        <v>19925</v>
      </c>
      <c r="V21" s="26">
        <f t="shared" si="9"/>
        <v>44058</v>
      </c>
      <c r="W21" s="110">
        <v>14686</v>
      </c>
      <c r="X21" s="26"/>
      <c r="Y21" s="129"/>
      <c r="Z21" s="181">
        <f t="shared" si="6"/>
        <v>3</v>
      </c>
      <c r="AA21" s="512" t="s">
        <v>172</v>
      </c>
      <c r="AB21" s="512"/>
    </row>
    <row r="22" spans="1:28" ht="38.25">
      <c r="A22" s="5">
        <v>16</v>
      </c>
      <c r="B22" s="7" t="s">
        <v>101</v>
      </c>
      <c r="C22" s="6" t="s">
        <v>5</v>
      </c>
      <c r="D22" s="15">
        <v>19838</v>
      </c>
      <c r="E22" s="24">
        <v>35113</v>
      </c>
      <c r="F22" s="26">
        <v>99705</v>
      </c>
      <c r="G22" s="15">
        <v>75496</v>
      </c>
      <c r="H22" s="17">
        <f t="shared" si="0"/>
        <v>75.719372147836111</v>
      </c>
      <c r="I22" s="15">
        <v>38344</v>
      </c>
      <c r="J22" s="15">
        <v>21992</v>
      </c>
      <c r="K22" s="61">
        <f t="shared" si="1"/>
        <v>57.354475276444816</v>
      </c>
      <c r="L22" s="26">
        <v>69372</v>
      </c>
      <c r="M22" s="15">
        <v>42169</v>
      </c>
      <c r="N22" s="19">
        <f t="shared" ref="N22:N31" si="10">M22/L22*100</f>
        <v>60.786772761344629</v>
      </c>
      <c r="O22" s="15">
        <f t="shared" si="3"/>
        <v>84338</v>
      </c>
      <c r="P22" s="15">
        <v>23126</v>
      </c>
      <c r="Q22" s="15">
        <v>6590</v>
      </c>
      <c r="R22" s="19">
        <f t="shared" si="4"/>
        <v>28.496065035025513</v>
      </c>
      <c r="S22" s="54">
        <f t="shared" si="5"/>
        <v>13180</v>
      </c>
      <c r="T22" s="26">
        <v>69377</v>
      </c>
      <c r="U22" s="54">
        <v>23125</v>
      </c>
      <c r="V22" s="26">
        <f t="shared" ref="V22:V24" si="11">W22*3</f>
        <v>85450.996799999994</v>
      </c>
      <c r="W22" s="105">
        <f t="shared" ref="W22:W30" si="12">E22-(E22*$AA$7/100)</f>
        <v>28483.6656</v>
      </c>
      <c r="X22" s="26"/>
      <c r="Y22" s="54"/>
      <c r="Z22" s="181">
        <f t="shared" si="6"/>
        <v>2.9999999999999996</v>
      </c>
    </row>
    <row r="23" spans="1:28" ht="25.5">
      <c r="A23" s="5">
        <v>17</v>
      </c>
      <c r="B23" s="7" t="s">
        <v>40</v>
      </c>
      <c r="C23" s="6" t="s">
        <v>5</v>
      </c>
      <c r="D23" s="15">
        <v>11890</v>
      </c>
      <c r="E23" s="24">
        <v>21045</v>
      </c>
      <c r="F23" s="26">
        <v>67250</v>
      </c>
      <c r="G23" s="15">
        <v>44030</v>
      </c>
      <c r="H23" s="17">
        <f t="shared" si="0"/>
        <v>65.472118959107803</v>
      </c>
      <c r="I23" s="15">
        <v>23500</v>
      </c>
      <c r="J23" s="15">
        <v>17306</v>
      </c>
      <c r="K23" s="61">
        <f t="shared" si="1"/>
        <v>73.642553191489355</v>
      </c>
      <c r="L23" s="26">
        <v>64530</v>
      </c>
      <c r="M23" s="15">
        <v>21171</v>
      </c>
      <c r="N23" s="19">
        <f t="shared" si="10"/>
        <v>32.807996280799628</v>
      </c>
      <c r="O23" s="15">
        <f t="shared" si="3"/>
        <v>42342</v>
      </c>
      <c r="P23" s="15">
        <v>21510</v>
      </c>
      <c r="Q23" s="15">
        <v>9373</v>
      </c>
      <c r="R23" s="19">
        <f t="shared" si="4"/>
        <v>43.575081357508132</v>
      </c>
      <c r="S23" s="54">
        <f t="shared" si="5"/>
        <v>18746</v>
      </c>
      <c r="T23" s="26">
        <v>48350</v>
      </c>
      <c r="U23" s="54">
        <v>17450</v>
      </c>
      <c r="V23" s="26">
        <f t="shared" si="11"/>
        <v>51215.112000000008</v>
      </c>
      <c r="W23" s="105">
        <f t="shared" si="12"/>
        <v>17071.704000000002</v>
      </c>
      <c r="X23" s="26"/>
      <c r="Y23" s="54"/>
      <c r="Z23" s="181">
        <f t="shared" si="6"/>
        <v>3</v>
      </c>
    </row>
    <row r="24" spans="1:28" ht="28.5" customHeight="1">
      <c r="A24" s="5">
        <v>18</v>
      </c>
      <c r="B24" s="7" t="s">
        <v>28</v>
      </c>
      <c r="C24" s="6" t="s">
        <v>6</v>
      </c>
      <c r="D24" s="15">
        <v>32649</v>
      </c>
      <c r="E24" s="24">
        <v>57789</v>
      </c>
      <c r="F24" s="26">
        <v>201384</v>
      </c>
      <c r="G24" s="15">
        <v>163825</v>
      </c>
      <c r="H24" s="17">
        <f t="shared" si="0"/>
        <v>81.349561037619665</v>
      </c>
      <c r="I24" s="15">
        <v>67128</v>
      </c>
      <c r="J24" s="15">
        <v>54636</v>
      </c>
      <c r="K24" s="61">
        <f t="shared" si="1"/>
        <v>81.390775831247765</v>
      </c>
      <c r="L24" s="26">
        <v>175076</v>
      </c>
      <c r="M24" s="15">
        <v>83431</v>
      </c>
      <c r="N24" s="19">
        <f t="shared" si="10"/>
        <v>47.654161621238778</v>
      </c>
      <c r="O24" s="15">
        <f t="shared" si="3"/>
        <v>166862</v>
      </c>
      <c r="P24" s="15">
        <v>58358</v>
      </c>
      <c r="Q24" s="15">
        <v>27810</v>
      </c>
      <c r="R24" s="19">
        <f t="shared" si="4"/>
        <v>47.654134822989136</v>
      </c>
      <c r="S24" s="54">
        <f t="shared" si="5"/>
        <v>55620</v>
      </c>
      <c r="T24" s="26">
        <v>185389</v>
      </c>
      <c r="U24" s="54">
        <v>61798</v>
      </c>
      <c r="V24" s="26">
        <f t="shared" si="11"/>
        <v>140635.31040000002</v>
      </c>
      <c r="W24" s="105">
        <f t="shared" si="12"/>
        <v>46878.436800000003</v>
      </c>
      <c r="X24" s="26"/>
      <c r="Y24" s="54"/>
      <c r="Z24" s="181">
        <f t="shared" si="6"/>
        <v>3</v>
      </c>
    </row>
    <row r="25" spans="1:28" ht="38.25">
      <c r="A25" s="5">
        <v>19</v>
      </c>
      <c r="B25" s="7" t="s">
        <v>100</v>
      </c>
      <c r="C25" s="6" t="s">
        <v>5</v>
      </c>
      <c r="D25" s="15">
        <v>18366</v>
      </c>
      <c r="E25" s="24">
        <v>32508</v>
      </c>
      <c r="F25" s="26">
        <v>114478</v>
      </c>
      <c r="G25" s="15">
        <v>61009</v>
      </c>
      <c r="H25" s="17">
        <f t="shared" si="0"/>
        <v>53.293209175562119</v>
      </c>
      <c r="I25" s="15">
        <v>38159</v>
      </c>
      <c r="J25" s="15">
        <v>14384</v>
      </c>
      <c r="K25" s="61">
        <f t="shared" si="1"/>
        <v>37.694908147488142</v>
      </c>
      <c r="L25" s="26">
        <v>66048</v>
      </c>
      <c r="M25" s="15">
        <v>21839</v>
      </c>
      <c r="N25" s="19">
        <f t="shared" si="10"/>
        <v>33.06534641472868</v>
      </c>
      <c r="O25" s="15">
        <f t="shared" si="3"/>
        <v>43678</v>
      </c>
      <c r="P25" s="15">
        <v>22016</v>
      </c>
      <c r="Q25" s="15">
        <v>0</v>
      </c>
      <c r="R25" s="19">
        <f t="shared" si="4"/>
        <v>0</v>
      </c>
      <c r="S25" s="54">
        <f t="shared" si="5"/>
        <v>0</v>
      </c>
      <c r="T25" s="26">
        <v>61900</v>
      </c>
      <c r="U25" s="54">
        <v>20634</v>
      </c>
      <c r="V25" s="26">
        <f t="shared" ref="V25:V28" si="13">W25*3</f>
        <v>79111.468800000002</v>
      </c>
      <c r="W25" s="105">
        <f t="shared" si="12"/>
        <v>26370.489600000001</v>
      </c>
      <c r="X25" s="26"/>
      <c r="Y25" s="54"/>
      <c r="Z25" s="181">
        <f t="shared" si="6"/>
        <v>3</v>
      </c>
    </row>
    <row r="26" spans="1:28" ht="25.5">
      <c r="A26" s="5">
        <v>20</v>
      </c>
      <c r="B26" s="7" t="s">
        <v>41</v>
      </c>
      <c r="C26" s="6" t="s">
        <v>5</v>
      </c>
      <c r="D26" s="15">
        <v>5255</v>
      </c>
      <c r="E26" s="24">
        <v>9301</v>
      </c>
      <c r="F26" s="26">
        <v>29862</v>
      </c>
      <c r="G26" s="15">
        <v>20242</v>
      </c>
      <c r="H26" s="17">
        <f t="shared" si="0"/>
        <v>67.785145000334879</v>
      </c>
      <c r="I26" s="15">
        <v>9954</v>
      </c>
      <c r="J26" s="15">
        <v>8431</v>
      </c>
      <c r="K26" s="61">
        <f t="shared" si="1"/>
        <v>84.699618243922032</v>
      </c>
      <c r="L26" s="26">
        <v>32504</v>
      </c>
      <c r="M26" s="15">
        <v>10816</v>
      </c>
      <c r="N26" s="19">
        <f t="shared" si="10"/>
        <v>33.275904504061039</v>
      </c>
      <c r="O26" s="15">
        <f t="shared" si="3"/>
        <v>21632</v>
      </c>
      <c r="P26" s="15">
        <v>10835</v>
      </c>
      <c r="Q26" s="15">
        <v>3348</v>
      </c>
      <c r="R26" s="19">
        <f t="shared" si="4"/>
        <v>30.899861559760037</v>
      </c>
      <c r="S26" s="54">
        <f t="shared" si="5"/>
        <v>6696</v>
      </c>
      <c r="T26" s="26">
        <v>33104</v>
      </c>
      <c r="U26" s="54">
        <v>11035</v>
      </c>
      <c r="V26" s="26">
        <f t="shared" si="13"/>
        <v>22634.9136</v>
      </c>
      <c r="W26" s="105">
        <f t="shared" si="12"/>
        <v>7544.9712</v>
      </c>
      <c r="X26" s="26"/>
      <c r="Y26" s="54"/>
      <c r="Z26" s="181">
        <f t="shared" si="6"/>
        <v>3</v>
      </c>
    </row>
    <row r="27" spans="1:28" ht="25.5">
      <c r="A27" s="5">
        <v>21</v>
      </c>
      <c r="B27" s="7" t="s">
        <v>42</v>
      </c>
      <c r="C27" s="6" t="s">
        <v>5</v>
      </c>
      <c r="D27" s="15">
        <v>30776</v>
      </c>
      <c r="E27" s="24">
        <v>54474</v>
      </c>
      <c r="F27" s="26">
        <v>161024</v>
      </c>
      <c r="G27" s="15">
        <v>145827</v>
      </c>
      <c r="H27" s="17">
        <f t="shared" si="0"/>
        <v>90.562276430842601</v>
      </c>
      <c r="I27" s="15">
        <v>53675</v>
      </c>
      <c r="J27" s="15">
        <v>44551</v>
      </c>
      <c r="K27" s="61">
        <f t="shared" si="1"/>
        <v>83.001397298556128</v>
      </c>
      <c r="L27" s="26">
        <v>164430</v>
      </c>
      <c r="M27" s="15">
        <v>71052</v>
      </c>
      <c r="N27" s="19">
        <f t="shared" si="10"/>
        <v>43.211092866265282</v>
      </c>
      <c r="O27" s="15">
        <f t="shared" si="3"/>
        <v>142104</v>
      </c>
      <c r="P27" s="15">
        <v>54477</v>
      </c>
      <c r="Q27" s="15">
        <v>24991</v>
      </c>
      <c r="R27" s="19">
        <f t="shared" si="4"/>
        <v>45.874405712502522</v>
      </c>
      <c r="S27" s="54">
        <f t="shared" si="5"/>
        <v>49982</v>
      </c>
      <c r="T27" s="26">
        <v>142092</v>
      </c>
      <c r="U27" s="54">
        <v>47361</v>
      </c>
      <c r="V27" s="26">
        <f t="shared" si="13"/>
        <v>132567.9264</v>
      </c>
      <c r="W27" s="105">
        <f t="shared" si="12"/>
        <v>44189.308799999999</v>
      </c>
      <c r="X27" s="26"/>
      <c r="Y27" s="54"/>
      <c r="Z27" s="181">
        <f t="shared" si="6"/>
        <v>3</v>
      </c>
    </row>
    <row r="28" spans="1:28" ht="25.5">
      <c r="A28" s="5">
        <v>22</v>
      </c>
      <c r="B28" s="7" t="s">
        <v>43</v>
      </c>
      <c r="C28" s="6" t="s">
        <v>6</v>
      </c>
      <c r="D28" s="15">
        <v>88629</v>
      </c>
      <c r="E28" s="24">
        <v>156873</v>
      </c>
      <c r="F28" s="26">
        <v>303786</v>
      </c>
      <c r="G28" s="15">
        <v>323698</v>
      </c>
      <c r="H28" s="17">
        <f t="shared" si="0"/>
        <v>106.55461410334908</v>
      </c>
      <c r="I28" s="15">
        <v>101255</v>
      </c>
      <c r="J28" s="15">
        <v>136532</v>
      </c>
      <c r="K28" s="61">
        <f t="shared" si="1"/>
        <v>134.83976099945681</v>
      </c>
      <c r="L28" s="26">
        <v>272857</v>
      </c>
      <c r="M28" s="15">
        <v>168751</v>
      </c>
      <c r="N28" s="19">
        <f t="shared" si="10"/>
        <v>61.845948610444303</v>
      </c>
      <c r="O28" s="15">
        <f t="shared" si="3"/>
        <v>337502</v>
      </c>
      <c r="P28" s="15">
        <v>90952</v>
      </c>
      <c r="Q28" s="15">
        <v>74370</v>
      </c>
      <c r="R28" s="19">
        <f t="shared" si="4"/>
        <v>81.768405312692408</v>
      </c>
      <c r="S28" s="54">
        <f t="shared" si="5"/>
        <v>148740</v>
      </c>
      <c r="T28" s="26">
        <v>272467</v>
      </c>
      <c r="U28" s="54">
        <v>93811</v>
      </c>
      <c r="V28" s="26">
        <f t="shared" si="13"/>
        <v>381766.13280000002</v>
      </c>
      <c r="W28" s="105">
        <f t="shared" si="12"/>
        <v>127255.37760000001</v>
      </c>
      <c r="X28" s="26"/>
      <c r="Y28" s="54"/>
      <c r="Z28" s="181">
        <f t="shared" si="6"/>
        <v>3</v>
      </c>
    </row>
    <row r="29" spans="1:28" ht="25.5">
      <c r="A29" s="5">
        <v>23</v>
      </c>
      <c r="B29" s="7" t="s">
        <v>44</v>
      </c>
      <c r="C29" s="6" t="s">
        <v>5</v>
      </c>
      <c r="D29" s="15">
        <v>32608</v>
      </c>
      <c r="E29" s="24">
        <v>57716</v>
      </c>
      <c r="F29" s="26">
        <v>183690</v>
      </c>
      <c r="G29" s="15">
        <v>126193</v>
      </c>
      <c r="H29" s="17">
        <f t="shared" si="0"/>
        <v>68.698894877238828</v>
      </c>
      <c r="I29" s="15">
        <v>61230</v>
      </c>
      <c r="J29" s="15">
        <v>42122</v>
      </c>
      <c r="K29" s="61">
        <f t="shared" si="1"/>
        <v>68.793075289890581</v>
      </c>
      <c r="L29" s="26">
        <v>150662</v>
      </c>
      <c r="M29" s="15">
        <v>65207</v>
      </c>
      <c r="N29" s="19">
        <f t="shared" si="10"/>
        <v>43.280322841857931</v>
      </c>
      <c r="O29" s="15">
        <f t="shared" si="3"/>
        <v>130414</v>
      </c>
      <c r="P29" s="15">
        <v>50221</v>
      </c>
      <c r="Q29" s="15">
        <v>24750</v>
      </c>
      <c r="R29" s="19">
        <f t="shared" si="4"/>
        <v>49.282172796240616</v>
      </c>
      <c r="S29" s="54">
        <f t="shared" si="5"/>
        <v>49500</v>
      </c>
      <c r="T29" s="26">
        <v>119940</v>
      </c>
      <c r="U29" s="54">
        <v>39979</v>
      </c>
      <c r="V29" s="26">
        <f t="shared" ref="V29:V30" si="14">W29*3</f>
        <v>140457.65760000001</v>
      </c>
      <c r="W29" s="105">
        <f t="shared" si="12"/>
        <v>46819.2192</v>
      </c>
      <c r="X29" s="26"/>
      <c r="Y29" s="54"/>
      <c r="Z29" s="181">
        <f t="shared" si="6"/>
        <v>3</v>
      </c>
    </row>
    <row r="30" spans="1:28" ht="25.5">
      <c r="A30" s="5">
        <v>24</v>
      </c>
      <c r="B30" s="7" t="s">
        <v>45</v>
      </c>
      <c r="C30" s="6" t="s">
        <v>5</v>
      </c>
      <c r="D30" s="15">
        <v>30053</v>
      </c>
      <c r="E30" s="24">
        <v>53194</v>
      </c>
      <c r="F30" s="26">
        <v>156393</v>
      </c>
      <c r="G30" s="15">
        <v>155362</v>
      </c>
      <c r="H30" s="17">
        <f t="shared" si="0"/>
        <v>99.340763333397277</v>
      </c>
      <c r="I30" s="15">
        <v>52131</v>
      </c>
      <c r="J30" s="15">
        <v>53224</v>
      </c>
      <c r="K30" s="61">
        <f t="shared" si="1"/>
        <v>102.09664115401584</v>
      </c>
      <c r="L30" s="26">
        <v>157266</v>
      </c>
      <c r="M30" s="15">
        <v>84522</v>
      </c>
      <c r="N30" s="19">
        <f t="shared" si="10"/>
        <v>53.744611041165925</v>
      </c>
      <c r="O30" s="15">
        <f t="shared" si="3"/>
        <v>169044</v>
      </c>
      <c r="P30" s="15">
        <v>52422</v>
      </c>
      <c r="Q30" s="15">
        <v>28181</v>
      </c>
      <c r="R30" s="19">
        <f t="shared" si="4"/>
        <v>53.757964213498148</v>
      </c>
      <c r="S30" s="54">
        <f t="shared" si="5"/>
        <v>56362</v>
      </c>
      <c r="T30" s="26">
        <v>154402</v>
      </c>
      <c r="U30" s="54">
        <v>51465</v>
      </c>
      <c r="V30" s="26">
        <f t="shared" si="14"/>
        <v>129452.91840000001</v>
      </c>
      <c r="W30" s="105">
        <f t="shared" si="12"/>
        <v>43150.972800000003</v>
      </c>
      <c r="X30" s="26"/>
      <c r="Y30" s="54"/>
      <c r="Z30" s="181">
        <f t="shared" si="6"/>
        <v>3</v>
      </c>
    </row>
    <row r="31" spans="1:28" s="50" customFormat="1" ht="26.25" customHeight="1">
      <c r="A31" s="107">
        <v>25</v>
      </c>
      <c r="B31" s="111" t="s">
        <v>46</v>
      </c>
      <c r="C31" s="108" t="s">
        <v>5</v>
      </c>
      <c r="D31" s="109"/>
      <c r="E31" s="110"/>
      <c r="F31" s="113">
        <v>68253</v>
      </c>
      <c r="G31" s="109">
        <v>68908</v>
      </c>
      <c r="H31" s="90">
        <f t="shared" si="0"/>
        <v>100.95966477663984</v>
      </c>
      <c r="I31" s="109">
        <v>22758</v>
      </c>
      <c r="J31" s="109">
        <v>40141</v>
      </c>
      <c r="K31" s="118">
        <f t="shared" si="1"/>
        <v>176.38193162843837</v>
      </c>
      <c r="L31" s="113">
        <v>98616</v>
      </c>
      <c r="M31" s="109">
        <v>35733</v>
      </c>
      <c r="N31" s="116">
        <f t="shared" si="10"/>
        <v>36.234485276222927</v>
      </c>
      <c r="O31" s="109">
        <f t="shared" si="3"/>
        <v>71466</v>
      </c>
      <c r="P31" s="109">
        <v>32872</v>
      </c>
      <c r="Q31" s="109">
        <v>24087</v>
      </c>
      <c r="R31" s="116">
        <f t="shared" si="4"/>
        <v>73.275127768313453</v>
      </c>
      <c r="S31" s="119">
        <f t="shared" si="5"/>
        <v>48174</v>
      </c>
      <c r="T31" s="113">
        <v>70440</v>
      </c>
      <c r="U31" s="119">
        <v>23343</v>
      </c>
      <c r="V31" s="113">
        <f>W31*2</f>
        <v>96348</v>
      </c>
      <c r="W31" s="110">
        <v>48174</v>
      </c>
      <c r="X31" s="113"/>
      <c r="Y31" s="129"/>
      <c r="Z31" s="181">
        <f t="shared" si="6"/>
        <v>2</v>
      </c>
      <c r="AA31" s="512" t="s">
        <v>172</v>
      </c>
      <c r="AB31" s="512"/>
    </row>
    <row r="32" spans="1:28" ht="25.5">
      <c r="A32" s="5">
        <v>26</v>
      </c>
      <c r="B32" s="7" t="s">
        <v>47</v>
      </c>
      <c r="C32" s="6" t="s">
        <v>6</v>
      </c>
      <c r="D32" s="15">
        <v>31503</v>
      </c>
      <c r="E32" s="24">
        <v>55760</v>
      </c>
      <c r="F32" s="26">
        <v>135744</v>
      </c>
      <c r="G32" s="15">
        <v>134962</v>
      </c>
      <c r="H32" s="17">
        <f t="shared" si="0"/>
        <v>99.423915605846304</v>
      </c>
      <c r="I32" s="15">
        <v>37640</v>
      </c>
      <c r="J32" s="15">
        <v>46596</v>
      </c>
      <c r="K32" s="61">
        <f t="shared" si="1"/>
        <v>123.79383634431456</v>
      </c>
      <c r="L32" s="26">
        <v>139803</v>
      </c>
      <c r="M32" s="15">
        <v>61062</v>
      </c>
      <c r="N32" s="19">
        <f t="shared" ref="N32:N35" si="15">M32/L32*100</f>
        <v>43.677174309564172</v>
      </c>
      <c r="O32" s="15">
        <f t="shared" si="3"/>
        <v>122124</v>
      </c>
      <c r="P32" s="15">
        <v>46276</v>
      </c>
      <c r="Q32" s="15">
        <v>24449</v>
      </c>
      <c r="R32" s="19">
        <f t="shared" si="4"/>
        <v>52.833001988071572</v>
      </c>
      <c r="S32" s="54">
        <f t="shared" si="5"/>
        <v>48898</v>
      </c>
      <c r="T32" s="26">
        <v>128788</v>
      </c>
      <c r="U32" s="54">
        <v>42927</v>
      </c>
      <c r="V32" s="26">
        <f>W32*3</f>
        <v>135697.53600000002</v>
      </c>
      <c r="W32" s="105">
        <f>E32-(E32*$AA$7/100)</f>
        <v>45232.512000000002</v>
      </c>
      <c r="X32" s="26"/>
      <c r="Y32" s="54"/>
      <c r="Z32" s="181">
        <f t="shared" si="6"/>
        <v>3.0000000000000004</v>
      </c>
    </row>
    <row r="33" spans="1:28" ht="25.5">
      <c r="A33" s="5">
        <v>27</v>
      </c>
      <c r="B33" s="7" t="s">
        <v>48</v>
      </c>
      <c r="C33" s="6" t="s">
        <v>5</v>
      </c>
      <c r="D33" s="15">
        <v>11506</v>
      </c>
      <c r="E33" s="24">
        <v>20366</v>
      </c>
      <c r="F33" s="26">
        <v>50330</v>
      </c>
      <c r="G33" s="15">
        <v>56905</v>
      </c>
      <c r="H33" s="17">
        <f t="shared" si="0"/>
        <v>113.06377905821579</v>
      </c>
      <c r="I33" s="15">
        <v>13980</v>
      </c>
      <c r="J33" s="15">
        <v>23835</v>
      </c>
      <c r="K33" s="61">
        <f t="shared" si="1"/>
        <v>170.49356223175965</v>
      </c>
      <c r="L33" s="26">
        <v>55484</v>
      </c>
      <c r="M33" s="15">
        <v>27544</v>
      </c>
      <c r="N33" s="19">
        <f t="shared" si="15"/>
        <v>49.643140364789851</v>
      </c>
      <c r="O33" s="15">
        <f t="shared" si="3"/>
        <v>55088</v>
      </c>
      <c r="P33" s="15">
        <v>18495</v>
      </c>
      <c r="Q33" s="15">
        <v>9211</v>
      </c>
      <c r="R33" s="19">
        <f t="shared" si="4"/>
        <v>49.80264936469316</v>
      </c>
      <c r="S33" s="54">
        <f t="shared" si="5"/>
        <v>18422</v>
      </c>
      <c r="T33" s="26">
        <v>83472</v>
      </c>
      <c r="U33" s="54">
        <v>28357</v>
      </c>
      <c r="V33" s="26">
        <f t="shared" ref="V33:V35" si="16">W33*3</f>
        <v>49562.6976</v>
      </c>
      <c r="W33" s="105">
        <f>E33-(E33*$AA$7/100)</f>
        <v>16520.8992</v>
      </c>
      <c r="X33" s="26"/>
      <c r="Y33" s="54"/>
      <c r="Z33" s="181">
        <f t="shared" si="6"/>
        <v>3</v>
      </c>
    </row>
    <row r="34" spans="1:28" ht="25.5">
      <c r="A34" s="5">
        <v>28</v>
      </c>
      <c r="B34" s="7" t="s">
        <v>49</v>
      </c>
      <c r="C34" s="6" t="s">
        <v>5</v>
      </c>
      <c r="D34" s="15">
        <v>10960</v>
      </c>
      <c r="E34" s="24">
        <v>19399</v>
      </c>
      <c r="F34" s="26">
        <v>44360</v>
      </c>
      <c r="G34" s="15">
        <v>49337</v>
      </c>
      <c r="H34" s="17">
        <f t="shared" si="0"/>
        <v>111.2195671776375</v>
      </c>
      <c r="I34" s="15">
        <v>12320</v>
      </c>
      <c r="J34" s="15">
        <v>12015</v>
      </c>
      <c r="K34" s="61">
        <f t="shared" si="1"/>
        <v>97.524350649350637</v>
      </c>
      <c r="L34" s="26">
        <v>51442</v>
      </c>
      <c r="M34" s="15">
        <v>22865</v>
      </c>
      <c r="N34" s="19">
        <f t="shared" si="15"/>
        <v>44.448116325181758</v>
      </c>
      <c r="O34" s="15">
        <f t="shared" si="3"/>
        <v>45730</v>
      </c>
      <c r="P34" s="15">
        <v>17147</v>
      </c>
      <c r="Q34" s="15">
        <v>7776</v>
      </c>
      <c r="R34" s="19">
        <f t="shared" si="4"/>
        <v>45.349040648509941</v>
      </c>
      <c r="S34" s="54">
        <f t="shared" si="5"/>
        <v>15552</v>
      </c>
      <c r="T34" s="26">
        <v>49300</v>
      </c>
      <c r="U34" s="54">
        <v>16426</v>
      </c>
      <c r="V34" s="26">
        <f t="shared" si="16"/>
        <v>47209.4064</v>
      </c>
      <c r="W34" s="105">
        <f>E34-(E34*$AA$7/100)</f>
        <v>15736.468800000001</v>
      </c>
      <c r="X34" s="26"/>
      <c r="Y34" s="54"/>
      <c r="Z34" s="181">
        <f t="shared" si="6"/>
        <v>3</v>
      </c>
    </row>
    <row r="35" spans="1:28" ht="25.5">
      <c r="A35" s="5">
        <v>29</v>
      </c>
      <c r="B35" s="7" t="s">
        <v>50</v>
      </c>
      <c r="C35" s="6" t="s">
        <v>5</v>
      </c>
      <c r="D35" s="15">
        <v>9638</v>
      </c>
      <c r="E35" s="24">
        <v>17059</v>
      </c>
      <c r="F35" s="26">
        <v>43310</v>
      </c>
      <c r="G35" s="15">
        <v>43991</v>
      </c>
      <c r="H35" s="17">
        <f t="shared" si="0"/>
        <v>101.57238513045486</v>
      </c>
      <c r="I35" s="15">
        <v>12034</v>
      </c>
      <c r="J35" s="15">
        <v>11560</v>
      </c>
      <c r="K35" s="61">
        <f t="shared" si="1"/>
        <v>96.061160046534823</v>
      </c>
      <c r="L35" s="26">
        <v>27555</v>
      </c>
      <c r="M35" s="15">
        <v>25592</v>
      </c>
      <c r="N35" s="19">
        <f t="shared" si="15"/>
        <v>92.876066049718744</v>
      </c>
      <c r="O35" s="15">
        <f t="shared" si="3"/>
        <v>51184</v>
      </c>
      <c r="P35" s="15">
        <v>8937</v>
      </c>
      <c r="Q35" s="15">
        <v>7607</v>
      </c>
      <c r="R35" s="19">
        <f t="shared" si="4"/>
        <v>85.118048562157327</v>
      </c>
      <c r="S35" s="54">
        <f t="shared" si="5"/>
        <v>15214</v>
      </c>
      <c r="T35" s="26">
        <v>44501</v>
      </c>
      <c r="U35" s="54">
        <v>18312</v>
      </c>
      <c r="V35" s="26">
        <f t="shared" si="16"/>
        <v>41514.782399999996</v>
      </c>
      <c r="W35" s="105">
        <f>E35-(E35*$AA$7/100)</f>
        <v>13838.2608</v>
      </c>
      <c r="X35" s="26"/>
      <c r="Y35" s="54"/>
      <c r="Z35" s="181">
        <f t="shared" si="6"/>
        <v>2.9999999999999996</v>
      </c>
    </row>
    <row r="36" spans="1:28" s="50" customFormat="1" ht="12.75" customHeight="1">
      <c r="A36" s="107">
        <v>30</v>
      </c>
      <c r="B36" s="111" t="s">
        <v>2</v>
      </c>
      <c r="C36" s="108" t="s">
        <v>5</v>
      </c>
      <c r="D36" s="109"/>
      <c r="E36" s="110"/>
      <c r="F36" s="113">
        <v>11780</v>
      </c>
      <c r="G36" s="109">
        <v>11264</v>
      </c>
      <c r="H36" s="90">
        <f t="shared" si="0"/>
        <v>95.619694397283524</v>
      </c>
      <c r="I36" s="109">
        <v>3270</v>
      </c>
      <c r="J36" s="109">
        <v>4301</v>
      </c>
      <c r="K36" s="118">
        <f t="shared" si="1"/>
        <v>131.52905198776759</v>
      </c>
      <c r="L36" s="113">
        <v>11792</v>
      </c>
      <c r="M36" s="109">
        <v>5760</v>
      </c>
      <c r="N36" s="116">
        <f t="shared" ref="N36:N52" si="17">M36/L36*100</f>
        <v>48.846675712347356</v>
      </c>
      <c r="O36" s="109">
        <f t="shared" si="3"/>
        <v>11520</v>
      </c>
      <c r="P36" s="109">
        <v>3931</v>
      </c>
      <c r="Q36" s="109">
        <v>1629</v>
      </c>
      <c r="R36" s="116">
        <f t="shared" si="4"/>
        <v>41.439837191554311</v>
      </c>
      <c r="S36" s="119">
        <f t="shared" si="5"/>
        <v>3258</v>
      </c>
      <c r="T36" s="121"/>
      <c r="U36" s="120"/>
      <c r="V36" s="113">
        <f>W36*2</f>
        <v>6516</v>
      </c>
      <c r="W36" s="110">
        <v>3258</v>
      </c>
      <c r="X36" s="113"/>
      <c r="Y36" s="129"/>
      <c r="Z36" s="181">
        <f t="shared" si="6"/>
        <v>2</v>
      </c>
      <c r="AA36" s="512" t="s">
        <v>172</v>
      </c>
      <c r="AB36" s="512"/>
    </row>
    <row r="37" spans="1:28" s="50" customFormat="1" ht="12.75" customHeight="1">
      <c r="A37" s="107">
        <v>31</v>
      </c>
      <c r="B37" s="111" t="s">
        <v>3</v>
      </c>
      <c r="C37" s="108" t="s">
        <v>5</v>
      </c>
      <c r="D37" s="109"/>
      <c r="E37" s="110"/>
      <c r="F37" s="113">
        <v>8270</v>
      </c>
      <c r="G37" s="109">
        <v>8641</v>
      </c>
      <c r="H37" s="90">
        <f t="shared" si="0"/>
        <v>104.48609431680774</v>
      </c>
      <c r="I37" s="109">
        <v>2290</v>
      </c>
      <c r="J37" s="109">
        <v>3570</v>
      </c>
      <c r="K37" s="118">
        <f t="shared" si="1"/>
        <v>155.89519650655021</v>
      </c>
      <c r="L37" s="113">
        <v>9836</v>
      </c>
      <c r="M37" s="109">
        <v>4808</v>
      </c>
      <c r="N37" s="116">
        <f t="shared" si="17"/>
        <v>48.881659211061404</v>
      </c>
      <c r="O37" s="109">
        <f t="shared" si="3"/>
        <v>9616</v>
      </c>
      <c r="P37" s="109">
        <v>3279</v>
      </c>
      <c r="Q37" s="109">
        <v>1539</v>
      </c>
      <c r="R37" s="116">
        <f t="shared" si="4"/>
        <v>46.935041171088749</v>
      </c>
      <c r="S37" s="119">
        <f t="shared" si="5"/>
        <v>3078</v>
      </c>
      <c r="T37" s="121"/>
      <c r="U37" s="120"/>
      <c r="V37" s="113">
        <f>W37*2</f>
        <v>6156</v>
      </c>
      <c r="W37" s="110">
        <v>3078</v>
      </c>
      <c r="X37" s="113"/>
      <c r="Y37" s="129"/>
      <c r="Z37" s="181">
        <f t="shared" si="6"/>
        <v>2</v>
      </c>
      <c r="AA37" s="512" t="s">
        <v>172</v>
      </c>
      <c r="AB37" s="512"/>
    </row>
    <row r="38" spans="1:28" ht="25.5">
      <c r="A38" s="5">
        <v>32</v>
      </c>
      <c r="B38" s="7" t="s">
        <v>51</v>
      </c>
      <c r="C38" s="6" t="s">
        <v>6</v>
      </c>
      <c r="D38" s="15">
        <v>41536</v>
      </c>
      <c r="E38" s="24">
        <v>73519</v>
      </c>
      <c r="F38" s="26">
        <v>209505</v>
      </c>
      <c r="G38" s="15">
        <v>98374</v>
      </c>
      <c r="H38" s="17">
        <f t="shared" si="0"/>
        <v>46.955442590868948</v>
      </c>
      <c r="I38" s="15">
        <v>69835</v>
      </c>
      <c r="J38" s="15">
        <v>36511</v>
      </c>
      <c r="K38" s="61">
        <f t="shared" si="1"/>
        <v>52.281807116775255</v>
      </c>
      <c r="L38" s="26">
        <v>205957</v>
      </c>
      <c r="M38" s="15">
        <v>81786</v>
      </c>
      <c r="N38" s="19">
        <f t="shared" si="17"/>
        <v>39.710230776327101</v>
      </c>
      <c r="O38" s="15">
        <f t="shared" si="3"/>
        <v>163572</v>
      </c>
      <c r="P38" s="15">
        <v>68652</v>
      </c>
      <c r="Q38" s="15">
        <v>28849</v>
      </c>
      <c r="R38" s="19">
        <f t="shared" si="4"/>
        <v>42.022082386529164</v>
      </c>
      <c r="S38" s="54">
        <f t="shared" si="5"/>
        <v>57698</v>
      </c>
      <c r="T38" s="26">
        <v>177480</v>
      </c>
      <c r="U38" s="54">
        <v>59152</v>
      </c>
      <c r="V38" s="26">
        <f>W38*3</f>
        <v>178915.83840000001</v>
      </c>
      <c r="W38" s="105">
        <f t="shared" ref="W38:W43" si="18">E38-(E38*$AA$7/100)</f>
        <v>59638.612800000003</v>
      </c>
      <c r="X38" s="26"/>
      <c r="Y38" s="54"/>
      <c r="Z38" s="181">
        <f t="shared" si="6"/>
        <v>3</v>
      </c>
      <c r="AA38" s="192"/>
      <c r="AB38" s="193"/>
    </row>
    <row r="39" spans="1:28" ht="38.25">
      <c r="A39" s="5">
        <v>33</v>
      </c>
      <c r="B39" s="7" t="s">
        <v>152</v>
      </c>
      <c r="C39" s="6" t="s">
        <v>7</v>
      </c>
      <c r="D39" s="15">
        <v>115129</v>
      </c>
      <c r="E39" s="24">
        <v>203778</v>
      </c>
      <c r="F39" s="26">
        <v>268014</v>
      </c>
      <c r="G39" s="15">
        <v>217852</v>
      </c>
      <c r="H39" s="17">
        <f t="shared" si="0"/>
        <v>81.283813532128917</v>
      </c>
      <c r="I39" s="15">
        <v>89337</v>
      </c>
      <c r="J39" s="15">
        <v>68361</v>
      </c>
      <c r="K39" s="61">
        <f t="shared" si="1"/>
        <v>76.52036670136674</v>
      </c>
      <c r="L39" s="26">
        <v>236361</v>
      </c>
      <c r="M39" s="15">
        <v>76701</v>
      </c>
      <c r="N39" s="19">
        <f t="shared" si="17"/>
        <v>32.450785027986853</v>
      </c>
      <c r="O39" s="15">
        <f t="shared" si="3"/>
        <v>153402</v>
      </c>
      <c r="P39" s="15">
        <v>81887</v>
      </c>
      <c r="Q39" s="15">
        <v>35570</v>
      </c>
      <c r="R39" s="19">
        <f t="shared" si="4"/>
        <v>43.437908337098683</v>
      </c>
      <c r="S39" s="54">
        <f t="shared" si="5"/>
        <v>71140</v>
      </c>
      <c r="T39" s="26">
        <v>236361</v>
      </c>
      <c r="U39" s="54">
        <v>81887</v>
      </c>
      <c r="V39" s="26">
        <f t="shared" ref="V39:V49" si="19">W39*3</f>
        <v>495914.14080000005</v>
      </c>
      <c r="W39" s="105">
        <f t="shared" si="18"/>
        <v>165304.71360000002</v>
      </c>
      <c r="X39" s="26"/>
      <c r="Y39" s="54"/>
      <c r="Z39" s="181">
        <f t="shared" si="6"/>
        <v>3</v>
      </c>
      <c r="AA39" s="192"/>
      <c r="AB39" s="193"/>
    </row>
    <row r="40" spans="1:28" ht="25.5">
      <c r="A40" s="5">
        <v>34</v>
      </c>
      <c r="B40" s="7" t="s">
        <v>153</v>
      </c>
      <c r="C40" s="6" t="s">
        <v>7</v>
      </c>
      <c r="D40" s="15">
        <v>50788</v>
      </c>
      <c r="E40" s="24">
        <v>89895</v>
      </c>
      <c r="F40" s="26">
        <v>181391</v>
      </c>
      <c r="G40" s="15">
        <v>141044</v>
      </c>
      <c r="H40" s="17">
        <f t="shared" si="0"/>
        <v>77.756889812614745</v>
      </c>
      <c r="I40" s="15">
        <v>58513</v>
      </c>
      <c r="J40" s="15">
        <v>54544</v>
      </c>
      <c r="K40" s="61">
        <f t="shared" si="1"/>
        <v>93.216891972724014</v>
      </c>
      <c r="L40" s="26">
        <v>157982</v>
      </c>
      <c r="M40" s="15">
        <v>62166</v>
      </c>
      <c r="N40" s="19">
        <f t="shared" si="17"/>
        <v>39.350052537630873</v>
      </c>
      <c r="O40" s="15">
        <f t="shared" si="3"/>
        <v>124332</v>
      </c>
      <c r="P40" s="15">
        <v>52662</v>
      </c>
      <c r="Q40" s="15">
        <v>23910</v>
      </c>
      <c r="R40" s="19">
        <f t="shared" si="4"/>
        <v>45.402757206334741</v>
      </c>
      <c r="S40" s="54">
        <f t="shared" si="5"/>
        <v>47820</v>
      </c>
      <c r="T40" s="26">
        <v>157975</v>
      </c>
      <c r="U40" s="54">
        <v>53040</v>
      </c>
      <c r="V40" s="26">
        <f t="shared" si="19"/>
        <v>218768.47199999998</v>
      </c>
      <c r="W40" s="105">
        <f t="shared" si="18"/>
        <v>72922.823999999993</v>
      </c>
      <c r="X40" s="26"/>
      <c r="Y40" s="54"/>
      <c r="Z40" s="181">
        <f t="shared" si="6"/>
        <v>3</v>
      </c>
      <c r="AA40" s="192"/>
      <c r="AB40" s="193"/>
    </row>
    <row r="41" spans="1:28" ht="25.5">
      <c r="A41" s="5">
        <v>35</v>
      </c>
      <c r="B41" s="7" t="s">
        <v>154</v>
      </c>
      <c r="C41" s="6" t="s">
        <v>7</v>
      </c>
      <c r="D41" s="15">
        <v>110862</v>
      </c>
      <c r="E41" s="24">
        <v>196226</v>
      </c>
      <c r="F41" s="26">
        <v>396301</v>
      </c>
      <c r="G41" s="15">
        <v>368301</v>
      </c>
      <c r="H41" s="17">
        <f t="shared" si="0"/>
        <v>92.934663298856165</v>
      </c>
      <c r="I41" s="15">
        <v>127839</v>
      </c>
      <c r="J41" s="15">
        <v>105254</v>
      </c>
      <c r="K41" s="61">
        <f t="shared" si="1"/>
        <v>82.333247287603939</v>
      </c>
      <c r="L41" s="26">
        <v>357031</v>
      </c>
      <c r="M41" s="15">
        <v>152558</v>
      </c>
      <c r="N41" s="19">
        <f t="shared" si="17"/>
        <v>42.729622917897885</v>
      </c>
      <c r="O41" s="15">
        <f t="shared" si="3"/>
        <v>305116</v>
      </c>
      <c r="P41" s="15">
        <v>111676</v>
      </c>
      <c r="Q41" s="15">
        <v>68901</v>
      </c>
      <c r="R41" s="19">
        <f t="shared" si="4"/>
        <v>61.697231276191843</v>
      </c>
      <c r="S41" s="54">
        <f t="shared" si="5"/>
        <v>137802</v>
      </c>
      <c r="T41" s="26">
        <v>297811</v>
      </c>
      <c r="U41" s="54">
        <v>132549</v>
      </c>
      <c r="V41" s="26">
        <f t="shared" si="19"/>
        <v>477535.59360000002</v>
      </c>
      <c r="W41" s="105">
        <f t="shared" si="18"/>
        <v>159178.5312</v>
      </c>
      <c r="X41" s="26"/>
      <c r="Y41" s="54"/>
      <c r="Z41" s="181">
        <f t="shared" si="6"/>
        <v>3</v>
      </c>
      <c r="AA41" s="192"/>
      <c r="AB41" s="193"/>
    </row>
    <row r="42" spans="1:28" ht="25.5">
      <c r="A42" s="5">
        <v>36</v>
      </c>
      <c r="B42" s="7" t="s">
        <v>155</v>
      </c>
      <c r="C42" s="6" t="s">
        <v>7</v>
      </c>
      <c r="D42" s="15">
        <v>37275</v>
      </c>
      <c r="E42" s="24">
        <v>65977</v>
      </c>
      <c r="F42" s="26">
        <v>257162</v>
      </c>
      <c r="G42" s="15">
        <v>252931</v>
      </c>
      <c r="H42" s="17">
        <f t="shared" si="0"/>
        <v>98.354733592054814</v>
      </c>
      <c r="I42" s="15">
        <v>85721</v>
      </c>
      <c r="J42" s="15">
        <v>126290</v>
      </c>
      <c r="K42" s="61">
        <f t="shared" si="1"/>
        <v>147.32679273456912</v>
      </c>
      <c r="L42" s="26">
        <v>238374</v>
      </c>
      <c r="M42" s="15">
        <v>130749</v>
      </c>
      <c r="N42" s="19">
        <f t="shared" si="17"/>
        <v>54.850361197110416</v>
      </c>
      <c r="O42" s="15">
        <f t="shared" si="3"/>
        <v>261498</v>
      </c>
      <c r="P42" s="15">
        <v>83458</v>
      </c>
      <c r="Q42" s="15">
        <v>36293</v>
      </c>
      <c r="R42" s="19">
        <f t="shared" si="4"/>
        <v>43.486544129981546</v>
      </c>
      <c r="S42" s="54">
        <f t="shared" si="5"/>
        <v>72586</v>
      </c>
      <c r="T42" s="26">
        <v>238179</v>
      </c>
      <c r="U42" s="54">
        <v>109020</v>
      </c>
      <c r="V42" s="26">
        <f t="shared" si="19"/>
        <v>160561.62719999999</v>
      </c>
      <c r="W42" s="105">
        <f t="shared" si="18"/>
        <v>53520.542399999998</v>
      </c>
      <c r="X42" s="26"/>
      <c r="Y42" s="54"/>
      <c r="Z42" s="181">
        <f t="shared" si="6"/>
        <v>3</v>
      </c>
      <c r="AA42" s="192"/>
      <c r="AB42" s="193"/>
    </row>
    <row r="43" spans="1:28" ht="28.5" customHeight="1">
      <c r="A43" s="5">
        <v>37</v>
      </c>
      <c r="B43" s="7" t="s">
        <v>11</v>
      </c>
      <c r="C43" s="6" t="s">
        <v>7</v>
      </c>
      <c r="D43" s="15">
        <v>61113</v>
      </c>
      <c r="E43" s="24">
        <v>108170</v>
      </c>
      <c r="F43" s="26">
        <v>296242</v>
      </c>
      <c r="G43" s="15">
        <v>304178</v>
      </c>
      <c r="H43" s="17">
        <f t="shared" si="0"/>
        <v>102.67889090675865</v>
      </c>
      <c r="I43" s="15">
        <v>98747</v>
      </c>
      <c r="J43" s="15">
        <v>90758</v>
      </c>
      <c r="K43" s="61">
        <f t="shared" si="1"/>
        <v>91.909627634257234</v>
      </c>
      <c r="L43" s="26">
        <v>288238</v>
      </c>
      <c r="M43" s="15">
        <v>119157</v>
      </c>
      <c r="N43" s="19">
        <f t="shared" si="17"/>
        <v>41.339795585592462</v>
      </c>
      <c r="O43" s="15">
        <f t="shared" si="3"/>
        <v>238314</v>
      </c>
      <c r="P43" s="15">
        <v>97518</v>
      </c>
      <c r="Q43" s="15">
        <v>45770</v>
      </c>
      <c r="R43" s="19">
        <f t="shared" si="4"/>
        <v>46.934924834389548</v>
      </c>
      <c r="S43" s="54">
        <f t="shared" si="5"/>
        <v>91540</v>
      </c>
      <c r="T43" s="26">
        <v>267205</v>
      </c>
      <c r="U43" s="54">
        <v>98851</v>
      </c>
      <c r="V43" s="26">
        <f t="shared" si="19"/>
        <v>263242.51199999999</v>
      </c>
      <c r="W43" s="105">
        <f t="shared" si="18"/>
        <v>87747.504000000001</v>
      </c>
      <c r="X43" s="26"/>
      <c r="Y43" s="54"/>
      <c r="Z43" s="181">
        <f t="shared" si="6"/>
        <v>3</v>
      </c>
      <c r="AA43" s="192"/>
      <c r="AB43" s="193"/>
    </row>
    <row r="44" spans="1:28" s="50" customFormat="1" ht="25.5" customHeight="1">
      <c r="A44" s="107">
        <v>38</v>
      </c>
      <c r="B44" s="111" t="s">
        <v>156</v>
      </c>
      <c r="C44" s="108" t="s">
        <v>6</v>
      </c>
      <c r="D44" s="109"/>
      <c r="E44" s="110"/>
      <c r="F44" s="113">
        <v>122049</v>
      </c>
      <c r="G44" s="109">
        <v>127106</v>
      </c>
      <c r="H44" s="90">
        <f t="shared" si="0"/>
        <v>104.14341780760185</v>
      </c>
      <c r="I44" s="109">
        <v>40683</v>
      </c>
      <c r="J44" s="109">
        <v>39190</v>
      </c>
      <c r="K44" s="118">
        <f t="shared" si="1"/>
        <v>96.330162475726965</v>
      </c>
      <c r="L44" s="113">
        <v>122049</v>
      </c>
      <c r="M44" s="109">
        <v>61070</v>
      </c>
      <c r="N44" s="116">
        <f t="shared" si="17"/>
        <v>50.037280108808758</v>
      </c>
      <c r="O44" s="109">
        <f t="shared" si="3"/>
        <v>122140</v>
      </c>
      <c r="P44" s="109">
        <v>40683</v>
      </c>
      <c r="Q44" s="109">
        <v>17583</v>
      </c>
      <c r="R44" s="116">
        <f t="shared" si="4"/>
        <v>43.219526583585278</v>
      </c>
      <c r="S44" s="119">
        <f t="shared" si="5"/>
        <v>35166</v>
      </c>
      <c r="T44" s="113">
        <v>108849</v>
      </c>
      <c r="U44" s="119">
        <v>36282</v>
      </c>
      <c r="V44" s="26">
        <f>W44*3</f>
        <v>108846</v>
      </c>
      <c r="W44" s="110">
        <v>36282</v>
      </c>
      <c r="X44" s="26"/>
      <c r="Y44" s="129"/>
      <c r="Z44" s="181">
        <f t="shared" si="6"/>
        <v>3</v>
      </c>
      <c r="AA44" s="512" t="s">
        <v>173</v>
      </c>
      <c r="AB44" s="512"/>
    </row>
    <row r="45" spans="1:28" s="50" customFormat="1" ht="25.5" customHeight="1">
      <c r="A45" s="107">
        <v>39</v>
      </c>
      <c r="B45" s="111" t="s">
        <v>157</v>
      </c>
      <c r="C45" s="108" t="s">
        <v>6</v>
      </c>
      <c r="D45" s="109"/>
      <c r="E45" s="110"/>
      <c r="F45" s="113">
        <v>51204</v>
      </c>
      <c r="G45" s="109">
        <v>44032</v>
      </c>
      <c r="H45" s="90">
        <f t="shared" si="0"/>
        <v>85.993281774861345</v>
      </c>
      <c r="I45" s="109">
        <v>20388</v>
      </c>
      <c r="J45" s="109">
        <v>13761</v>
      </c>
      <c r="K45" s="118">
        <f t="shared" si="1"/>
        <v>67.495585638610947</v>
      </c>
      <c r="L45" s="113">
        <v>63204</v>
      </c>
      <c r="M45" s="109">
        <v>23078</v>
      </c>
      <c r="N45" s="116">
        <f t="shared" si="17"/>
        <v>36.513511803050442</v>
      </c>
      <c r="O45" s="109">
        <f t="shared" si="3"/>
        <v>46156</v>
      </c>
      <c r="P45" s="109">
        <v>20388</v>
      </c>
      <c r="Q45" s="109">
        <v>7444</v>
      </c>
      <c r="R45" s="116">
        <f t="shared" si="4"/>
        <v>36.511673533451052</v>
      </c>
      <c r="S45" s="119">
        <f t="shared" si="5"/>
        <v>14888</v>
      </c>
      <c r="T45" s="113">
        <v>63765</v>
      </c>
      <c r="U45" s="119">
        <v>21255</v>
      </c>
      <c r="V45" s="26">
        <f t="shared" si="19"/>
        <v>63765</v>
      </c>
      <c r="W45" s="110">
        <v>21255</v>
      </c>
      <c r="X45" s="26"/>
      <c r="Y45" s="129"/>
      <c r="Z45" s="181">
        <f t="shared" si="6"/>
        <v>3</v>
      </c>
      <c r="AA45" s="512" t="s">
        <v>173</v>
      </c>
      <c r="AB45" s="512"/>
    </row>
    <row r="46" spans="1:28" s="50" customFormat="1" ht="25.5" customHeight="1">
      <c r="A46" s="107">
        <v>40</v>
      </c>
      <c r="B46" s="111" t="s">
        <v>157</v>
      </c>
      <c r="C46" s="108" t="s">
        <v>6</v>
      </c>
      <c r="D46" s="109"/>
      <c r="E46" s="110"/>
      <c r="F46" s="113">
        <v>62085</v>
      </c>
      <c r="G46" s="109">
        <v>53873</v>
      </c>
      <c r="H46" s="90">
        <f t="shared" si="0"/>
        <v>86.772972537649991</v>
      </c>
      <c r="I46" s="109">
        <v>24374</v>
      </c>
      <c r="J46" s="109">
        <v>17890</v>
      </c>
      <c r="K46" s="118">
        <f t="shared" si="1"/>
        <v>73.397882990071381</v>
      </c>
      <c r="L46" s="113">
        <v>69898</v>
      </c>
      <c r="M46" s="109">
        <v>27251</v>
      </c>
      <c r="N46" s="116">
        <f t="shared" si="17"/>
        <v>38.986809350768262</v>
      </c>
      <c r="O46" s="109">
        <f t="shared" si="3"/>
        <v>54502</v>
      </c>
      <c r="P46" s="109">
        <v>21843</v>
      </c>
      <c r="Q46" s="109">
        <v>9039</v>
      </c>
      <c r="R46" s="116">
        <f t="shared" si="4"/>
        <v>41.381678340887241</v>
      </c>
      <c r="S46" s="119">
        <f t="shared" si="5"/>
        <v>18078</v>
      </c>
      <c r="T46" s="113">
        <v>65000</v>
      </c>
      <c r="U46" s="119">
        <v>20310</v>
      </c>
      <c r="V46" s="26">
        <f t="shared" si="19"/>
        <v>60930</v>
      </c>
      <c r="W46" s="110">
        <v>20310</v>
      </c>
      <c r="X46" s="26"/>
      <c r="Y46" s="129"/>
      <c r="Z46" s="181">
        <f t="shared" si="6"/>
        <v>3</v>
      </c>
      <c r="AA46" s="512" t="s">
        <v>173</v>
      </c>
      <c r="AB46" s="512"/>
    </row>
    <row r="47" spans="1:28" ht="25.5">
      <c r="A47" s="5">
        <v>41</v>
      </c>
      <c r="B47" s="7" t="s">
        <v>158</v>
      </c>
      <c r="C47" s="6" t="s">
        <v>5</v>
      </c>
      <c r="D47" s="15">
        <v>22514</v>
      </c>
      <c r="E47" s="24">
        <v>39850</v>
      </c>
      <c r="F47" s="26">
        <v>155629</v>
      </c>
      <c r="G47" s="15">
        <v>125408</v>
      </c>
      <c r="H47" s="17">
        <f t="shared" si="0"/>
        <v>80.581382647192996</v>
      </c>
      <c r="I47" s="15">
        <v>51876</v>
      </c>
      <c r="J47" s="15">
        <v>41801</v>
      </c>
      <c r="K47" s="61">
        <f t="shared" si="1"/>
        <v>80.578687639756339</v>
      </c>
      <c r="L47" s="26">
        <v>135400</v>
      </c>
      <c r="M47" s="15">
        <v>47461</v>
      </c>
      <c r="N47" s="19">
        <f t="shared" si="17"/>
        <v>35.052437223042837</v>
      </c>
      <c r="O47" s="15">
        <f t="shared" si="3"/>
        <v>94922</v>
      </c>
      <c r="P47" s="15">
        <v>45133</v>
      </c>
      <c r="Q47" s="15">
        <v>23432</v>
      </c>
      <c r="R47" s="19">
        <f t="shared" si="4"/>
        <v>51.917665566215405</v>
      </c>
      <c r="S47" s="54">
        <f t="shared" si="5"/>
        <v>46864</v>
      </c>
      <c r="T47" s="26">
        <v>106579</v>
      </c>
      <c r="U47" s="54">
        <v>35461</v>
      </c>
      <c r="V47" s="26">
        <f t="shared" si="19"/>
        <v>96978.959999999992</v>
      </c>
      <c r="W47" s="105">
        <f>E47-(E47*$AA$7/100)</f>
        <v>32326.32</v>
      </c>
      <c r="X47" s="26"/>
      <c r="Y47" s="54"/>
      <c r="Z47" s="181">
        <f t="shared" si="6"/>
        <v>2.9999999999999996</v>
      </c>
      <c r="AA47" s="192"/>
      <c r="AB47" s="193"/>
    </row>
    <row r="48" spans="1:28" ht="25.5">
      <c r="A48" s="5">
        <v>42</v>
      </c>
      <c r="B48" s="7" t="s">
        <v>159</v>
      </c>
      <c r="C48" s="6" t="s">
        <v>5</v>
      </c>
      <c r="D48" s="15">
        <v>22687</v>
      </c>
      <c r="E48" s="24">
        <v>40156</v>
      </c>
      <c r="F48" s="26">
        <v>63446</v>
      </c>
      <c r="G48" s="15">
        <v>83919</v>
      </c>
      <c r="H48" s="17">
        <f t="shared" si="0"/>
        <v>132.26838571383539</v>
      </c>
      <c r="I48" s="15">
        <v>21878</v>
      </c>
      <c r="J48" s="15">
        <v>17302</v>
      </c>
      <c r="K48" s="61">
        <f t="shared" si="1"/>
        <v>79.084011335588272</v>
      </c>
      <c r="L48" s="26">
        <v>63446</v>
      </c>
      <c r="M48" s="15">
        <v>24478</v>
      </c>
      <c r="N48" s="19">
        <f t="shared" si="17"/>
        <v>38.580840399709984</v>
      </c>
      <c r="O48" s="15">
        <f t="shared" si="3"/>
        <v>48956</v>
      </c>
      <c r="P48" s="15">
        <v>21878</v>
      </c>
      <c r="Q48" s="15">
        <v>9389</v>
      </c>
      <c r="R48" s="19">
        <f t="shared" si="4"/>
        <v>42.915257336136762</v>
      </c>
      <c r="S48" s="54">
        <f t="shared" si="5"/>
        <v>18778</v>
      </c>
      <c r="T48" s="26">
        <v>38012</v>
      </c>
      <c r="U48" s="54">
        <v>11876</v>
      </c>
      <c r="V48" s="26">
        <f t="shared" si="19"/>
        <v>97723.641600000003</v>
      </c>
      <c r="W48" s="105">
        <f>E48-(E48*$AA$7/100)</f>
        <v>32574.547200000001</v>
      </c>
      <c r="X48" s="26"/>
      <c r="Y48" s="54"/>
      <c r="Z48" s="181">
        <f t="shared" si="6"/>
        <v>3</v>
      </c>
      <c r="AA48" s="192"/>
      <c r="AB48" s="193"/>
    </row>
    <row r="49" spans="1:28" ht="25.5">
      <c r="A49" s="5">
        <v>43</v>
      </c>
      <c r="B49" s="7" t="s">
        <v>160</v>
      </c>
      <c r="C49" s="6" t="s">
        <v>5</v>
      </c>
      <c r="D49" s="15">
        <v>15155</v>
      </c>
      <c r="E49" s="24">
        <v>26824</v>
      </c>
      <c r="F49" s="26">
        <v>55397</v>
      </c>
      <c r="G49" s="15">
        <v>61104</v>
      </c>
      <c r="H49" s="17">
        <f t="shared" si="0"/>
        <v>110.30200191346103</v>
      </c>
      <c r="I49" s="15">
        <v>18466</v>
      </c>
      <c r="J49" s="15">
        <v>18462</v>
      </c>
      <c r="K49" s="61">
        <f t="shared" si="1"/>
        <v>99.978338568179353</v>
      </c>
      <c r="L49" s="26">
        <v>54936</v>
      </c>
      <c r="M49" s="15">
        <v>27699</v>
      </c>
      <c r="N49" s="19">
        <f t="shared" si="17"/>
        <v>50.420489296636084</v>
      </c>
      <c r="O49" s="15">
        <f t="shared" si="3"/>
        <v>55398</v>
      </c>
      <c r="P49" s="15">
        <v>18305</v>
      </c>
      <c r="Q49" s="15">
        <v>10397</v>
      </c>
      <c r="R49" s="19">
        <f t="shared" si="4"/>
        <v>56.798688882818901</v>
      </c>
      <c r="S49" s="54">
        <f t="shared" si="5"/>
        <v>20794</v>
      </c>
      <c r="T49" s="26">
        <v>51956</v>
      </c>
      <c r="U49" s="54">
        <v>15628</v>
      </c>
      <c r="V49" s="26">
        <f t="shared" si="19"/>
        <v>65278.886399999996</v>
      </c>
      <c r="W49" s="105">
        <f>E49-(E49*$AA$7/100)</f>
        <v>21759.628799999999</v>
      </c>
      <c r="X49" s="26"/>
      <c r="Y49" s="54"/>
      <c r="Z49" s="181">
        <f t="shared" si="6"/>
        <v>3</v>
      </c>
      <c r="AA49" s="192"/>
      <c r="AB49" s="193"/>
    </row>
    <row r="50" spans="1:28" s="50" customFormat="1" ht="29.25" customHeight="1">
      <c r="A50" s="107">
        <v>44</v>
      </c>
      <c r="B50" s="111" t="s">
        <v>161</v>
      </c>
      <c r="C50" s="108" t="s">
        <v>5</v>
      </c>
      <c r="D50" s="109"/>
      <c r="E50" s="110"/>
      <c r="F50" s="113">
        <v>72350</v>
      </c>
      <c r="G50" s="109">
        <v>69647</v>
      </c>
      <c r="H50" s="90">
        <f t="shared" si="0"/>
        <v>96.263994471319975</v>
      </c>
      <c r="I50" s="109">
        <v>25839</v>
      </c>
      <c r="J50" s="109">
        <v>15554</v>
      </c>
      <c r="K50" s="118">
        <f t="shared" si="1"/>
        <v>60.195828011919957</v>
      </c>
      <c r="L50" s="113">
        <v>71500</v>
      </c>
      <c r="M50" s="109">
        <v>36518</v>
      </c>
      <c r="N50" s="116">
        <f t="shared" si="17"/>
        <v>51.074125874125876</v>
      </c>
      <c r="O50" s="109">
        <f t="shared" si="3"/>
        <v>73036</v>
      </c>
      <c r="P50" s="109">
        <v>25000</v>
      </c>
      <c r="Q50" s="109">
        <v>12179</v>
      </c>
      <c r="R50" s="116">
        <f t="shared" si="4"/>
        <v>48.716000000000001</v>
      </c>
      <c r="S50" s="119">
        <f t="shared" si="5"/>
        <v>24358</v>
      </c>
      <c r="T50" s="113">
        <v>73100</v>
      </c>
      <c r="U50" s="119">
        <v>26000</v>
      </c>
      <c r="V50" s="113">
        <f>W50*2</f>
        <v>52000</v>
      </c>
      <c r="W50" s="110">
        <v>26000</v>
      </c>
      <c r="X50" s="113"/>
      <c r="Y50" s="129"/>
      <c r="Z50" s="181">
        <f t="shared" si="6"/>
        <v>2</v>
      </c>
      <c r="AA50" s="512" t="s">
        <v>173</v>
      </c>
      <c r="AB50" s="512"/>
    </row>
    <row r="51" spans="1:28" s="50" customFormat="1" ht="30.75" customHeight="1">
      <c r="A51" s="107">
        <v>45</v>
      </c>
      <c r="B51" s="111" t="s">
        <v>162</v>
      </c>
      <c r="C51" s="108" t="s">
        <v>5</v>
      </c>
      <c r="D51" s="109"/>
      <c r="E51" s="110"/>
      <c r="F51" s="113">
        <v>74400</v>
      </c>
      <c r="G51" s="109">
        <v>77103</v>
      </c>
      <c r="H51" s="90">
        <f t="shared" si="0"/>
        <v>103.63306451612904</v>
      </c>
      <c r="I51" s="109">
        <v>24893</v>
      </c>
      <c r="J51" s="109">
        <v>25855</v>
      </c>
      <c r="K51" s="118">
        <f t="shared" si="1"/>
        <v>103.86454023219378</v>
      </c>
      <c r="L51" s="113">
        <v>75747</v>
      </c>
      <c r="M51" s="109">
        <v>39865</v>
      </c>
      <c r="N51" s="116">
        <f t="shared" si="17"/>
        <v>52.629147028925239</v>
      </c>
      <c r="O51" s="109">
        <f t="shared" si="3"/>
        <v>79730</v>
      </c>
      <c r="P51" s="109">
        <v>25500</v>
      </c>
      <c r="Q51" s="109">
        <v>13288</v>
      </c>
      <c r="R51" s="116">
        <f t="shared" si="4"/>
        <v>52.109803921568627</v>
      </c>
      <c r="S51" s="119">
        <f t="shared" si="5"/>
        <v>26576</v>
      </c>
      <c r="T51" s="113">
        <v>83500</v>
      </c>
      <c r="U51" s="119">
        <v>26000</v>
      </c>
      <c r="V51" s="113">
        <f t="shared" ref="V51:V52" si="20">W51*2</f>
        <v>52000</v>
      </c>
      <c r="W51" s="110">
        <v>26000</v>
      </c>
      <c r="X51" s="113"/>
      <c r="Y51" s="129"/>
      <c r="Z51" s="181">
        <f t="shared" si="6"/>
        <v>2</v>
      </c>
      <c r="AA51" s="512" t="s">
        <v>173</v>
      </c>
      <c r="AB51" s="512"/>
    </row>
    <row r="52" spans="1:28" s="50" customFormat="1" ht="39" customHeight="1">
      <c r="A52" s="107">
        <v>46</v>
      </c>
      <c r="B52" s="111" t="s">
        <v>163</v>
      </c>
      <c r="C52" s="108" t="s">
        <v>5</v>
      </c>
      <c r="D52" s="109"/>
      <c r="E52" s="110"/>
      <c r="F52" s="113">
        <v>104900</v>
      </c>
      <c r="G52" s="109">
        <v>105810</v>
      </c>
      <c r="H52" s="90">
        <f t="shared" si="0"/>
        <v>100.86749285033365</v>
      </c>
      <c r="I52" s="109">
        <v>37464</v>
      </c>
      <c r="J52" s="109">
        <v>34567</v>
      </c>
      <c r="K52" s="118">
        <f t="shared" si="1"/>
        <v>92.267243220158008</v>
      </c>
      <c r="L52" s="113">
        <v>106000</v>
      </c>
      <c r="M52" s="109">
        <v>56866</v>
      </c>
      <c r="N52" s="116">
        <f t="shared" si="17"/>
        <v>53.647169811320751</v>
      </c>
      <c r="O52" s="109">
        <f t="shared" si="3"/>
        <v>113732</v>
      </c>
      <c r="P52" s="109">
        <v>37000</v>
      </c>
      <c r="Q52" s="109">
        <v>18955</v>
      </c>
      <c r="R52" s="116">
        <f t="shared" si="4"/>
        <v>51.229729729729726</v>
      </c>
      <c r="S52" s="119">
        <f t="shared" si="5"/>
        <v>37910</v>
      </c>
      <c r="T52" s="113">
        <v>108470</v>
      </c>
      <c r="U52" s="119">
        <v>38000</v>
      </c>
      <c r="V52" s="113">
        <f t="shared" si="20"/>
        <v>76000</v>
      </c>
      <c r="W52" s="110">
        <v>38000</v>
      </c>
      <c r="X52" s="113"/>
      <c r="Y52" s="129"/>
      <c r="Z52" s="181">
        <f t="shared" si="6"/>
        <v>2</v>
      </c>
      <c r="AA52" s="512" t="s">
        <v>173</v>
      </c>
      <c r="AB52" s="512"/>
    </row>
    <row r="53" spans="1:28" ht="25.5">
      <c r="A53" s="5">
        <v>48</v>
      </c>
      <c r="B53" s="7" t="s">
        <v>52</v>
      </c>
      <c r="C53" s="6" t="s">
        <v>5</v>
      </c>
      <c r="D53" s="15">
        <v>27608</v>
      </c>
      <c r="E53" s="24">
        <v>48866</v>
      </c>
      <c r="F53" s="26">
        <v>151826</v>
      </c>
      <c r="G53" s="15">
        <v>142124</v>
      </c>
      <c r="H53" s="17">
        <f t="shared" si="0"/>
        <v>93.60979015451899</v>
      </c>
      <c r="I53" s="15">
        <v>44326</v>
      </c>
      <c r="J53" s="15">
        <v>58274</v>
      </c>
      <c r="K53" s="61">
        <f t="shared" si="1"/>
        <v>131.46685917971394</v>
      </c>
      <c r="L53" s="26">
        <v>144411</v>
      </c>
      <c r="M53" s="15">
        <v>71433</v>
      </c>
      <c r="N53" s="19">
        <f t="shared" ref="N53:N57" si="21">M53/L53*100</f>
        <v>49.465068450464301</v>
      </c>
      <c r="O53" s="15">
        <f t="shared" si="3"/>
        <v>142866</v>
      </c>
      <c r="P53" s="15">
        <v>48137</v>
      </c>
      <c r="Q53" s="15">
        <v>16223</v>
      </c>
      <c r="R53" s="19">
        <f t="shared" si="4"/>
        <v>33.701726322787046</v>
      </c>
      <c r="S53" s="54">
        <f t="shared" si="5"/>
        <v>32446</v>
      </c>
      <c r="T53" s="26">
        <v>146338</v>
      </c>
      <c r="U53" s="54">
        <v>45731</v>
      </c>
      <c r="V53" s="26">
        <f>W53*3</f>
        <v>118920.29759999999</v>
      </c>
      <c r="W53" s="105">
        <f>E53-(E53*$AA$7/100)</f>
        <v>39640.099199999997</v>
      </c>
      <c r="X53" s="26"/>
      <c r="Y53" s="54"/>
      <c r="Z53" s="181">
        <f t="shared" si="6"/>
        <v>3</v>
      </c>
      <c r="AA53" s="192"/>
      <c r="AB53" s="193"/>
    </row>
    <row r="54" spans="1:28" ht="25.5">
      <c r="A54" s="5">
        <v>49</v>
      </c>
      <c r="B54" s="7" t="s">
        <v>53</v>
      </c>
      <c r="C54" s="6" t="s">
        <v>7</v>
      </c>
      <c r="D54" s="15">
        <v>87225</v>
      </c>
      <c r="E54" s="24">
        <v>154388</v>
      </c>
      <c r="F54" s="26">
        <v>658672</v>
      </c>
      <c r="G54" s="15">
        <v>412710</v>
      </c>
      <c r="H54" s="17">
        <f t="shared" si="0"/>
        <v>62.657893458352568</v>
      </c>
      <c r="I54" s="15">
        <v>176238</v>
      </c>
      <c r="J54" s="15">
        <v>113279</v>
      </c>
      <c r="K54" s="61">
        <f t="shared" si="1"/>
        <v>64.276149298108237</v>
      </c>
      <c r="L54" s="26">
        <v>559945</v>
      </c>
      <c r="M54" s="15">
        <v>210000</v>
      </c>
      <c r="N54" s="19">
        <f t="shared" si="21"/>
        <v>37.503683397476536</v>
      </c>
      <c r="O54" s="15">
        <f t="shared" si="3"/>
        <v>420000</v>
      </c>
      <c r="P54" s="15">
        <v>186518</v>
      </c>
      <c r="Q54" s="15">
        <v>57722</v>
      </c>
      <c r="R54" s="19">
        <f t="shared" si="4"/>
        <v>30.947147192228098</v>
      </c>
      <c r="S54" s="54">
        <f t="shared" si="5"/>
        <v>115444</v>
      </c>
      <c r="T54" s="26">
        <v>522858</v>
      </c>
      <c r="U54" s="54">
        <v>247216</v>
      </c>
      <c r="V54" s="26">
        <f t="shared" ref="V54:V56" si="22">W54*3</f>
        <v>375718.63679999998</v>
      </c>
      <c r="W54" s="105">
        <f>E54-(E54*$AA$7/100)</f>
        <v>125239.5456</v>
      </c>
      <c r="X54" s="26"/>
      <c r="Y54" s="54"/>
      <c r="Z54" s="181">
        <f t="shared" si="6"/>
        <v>3</v>
      </c>
      <c r="AA54" s="192"/>
      <c r="AB54" s="193"/>
    </row>
    <row r="55" spans="1:28" ht="25.5">
      <c r="A55" s="5">
        <v>50</v>
      </c>
      <c r="B55" s="7" t="s">
        <v>54</v>
      </c>
      <c r="C55" s="6" t="s">
        <v>7</v>
      </c>
      <c r="D55" s="15">
        <v>14282</v>
      </c>
      <c r="E55" s="24">
        <v>25279</v>
      </c>
      <c r="F55" s="26">
        <v>67805</v>
      </c>
      <c r="G55" s="15">
        <v>66511</v>
      </c>
      <c r="H55" s="17">
        <f t="shared" si="0"/>
        <v>98.091586166211926</v>
      </c>
      <c r="I55" s="15">
        <v>21203</v>
      </c>
      <c r="J55" s="15">
        <v>44478</v>
      </c>
      <c r="K55" s="61">
        <f t="shared" si="1"/>
        <v>209.77220204688015</v>
      </c>
      <c r="L55" s="26">
        <v>67805</v>
      </c>
      <c r="M55" s="15">
        <v>35152</v>
      </c>
      <c r="N55" s="19">
        <f t="shared" si="21"/>
        <v>51.84278445542364</v>
      </c>
      <c r="O55" s="15">
        <f t="shared" si="3"/>
        <v>70304</v>
      </c>
      <c r="P55" s="15">
        <v>22602</v>
      </c>
      <c r="Q55" s="15">
        <v>15893</v>
      </c>
      <c r="R55" s="19">
        <f t="shared" si="4"/>
        <v>70.316786125121666</v>
      </c>
      <c r="S55" s="54">
        <f t="shared" si="5"/>
        <v>31786</v>
      </c>
      <c r="T55" s="26">
        <v>76992</v>
      </c>
      <c r="U55" s="54">
        <v>25662</v>
      </c>
      <c r="V55" s="26">
        <f t="shared" si="22"/>
        <v>61518.974400000006</v>
      </c>
      <c r="W55" s="105">
        <f>E55-(E55*$AA$7/100)</f>
        <v>20506.324800000002</v>
      </c>
      <c r="X55" s="26"/>
      <c r="Y55" s="54"/>
      <c r="Z55" s="181">
        <f t="shared" si="6"/>
        <v>3</v>
      </c>
      <c r="AA55" s="192"/>
      <c r="AB55" s="193"/>
    </row>
    <row r="56" spans="1:28" ht="25.5">
      <c r="A56" s="5">
        <v>51</v>
      </c>
      <c r="B56" s="7" t="s">
        <v>55</v>
      </c>
      <c r="C56" s="6" t="s">
        <v>6</v>
      </c>
      <c r="D56" s="15">
        <v>47500</v>
      </c>
      <c r="E56" s="24">
        <v>84075</v>
      </c>
      <c r="F56" s="26">
        <v>223001</v>
      </c>
      <c r="G56" s="15">
        <v>201485</v>
      </c>
      <c r="H56" s="17">
        <f t="shared" si="0"/>
        <v>90.351612773036891</v>
      </c>
      <c r="I56" s="15">
        <v>67668</v>
      </c>
      <c r="J56" s="15">
        <v>83777</v>
      </c>
      <c r="K56" s="61">
        <f t="shared" si="1"/>
        <v>123.80593485842644</v>
      </c>
      <c r="L56" s="26">
        <v>196800</v>
      </c>
      <c r="M56" s="15">
        <v>103862</v>
      </c>
      <c r="N56" s="19">
        <f t="shared" si="21"/>
        <v>52.775406504065039</v>
      </c>
      <c r="O56" s="15">
        <f t="shared" si="3"/>
        <v>207724</v>
      </c>
      <c r="P56" s="15">
        <v>65600</v>
      </c>
      <c r="Q56" s="15">
        <v>44966</v>
      </c>
      <c r="R56" s="19">
        <f t="shared" si="4"/>
        <v>68.545731707317074</v>
      </c>
      <c r="S56" s="54">
        <f t="shared" si="5"/>
        <v>89932</v>
      </c>
      <c r="T56" s="26">
        <v>209922</v>
      </c>
      <c r="U56" s="54">
        <v>71791</v>
      </c>
      <c r="V56" s="26">
        <f t="shared" si="22"/>
        <v>204604.91999999998</v>
      </c>
      <c r="W56" s="105">
        <f>E56-(E56*$AA$7/100)</f>
        <v>68201.64</v>
      </c>
      <c r="X56" s="26"/>
      <c r="Y56" s="54"/>
      <c r="Z56" s="181">
        <f t="shared" si="6"/>
        <v>3</v>
      </c>
      <c r="AA56" s="192"/>
      <c r="AB56" s="193"/>
    </row>
    <row r="57" spans="1:28" s="50" customFormat="1" ht="24.75" customHeight="1">
      <c r="A57" s="107">
        <v>52</v>
      </c>
      <c r="B57" s="111" t="s">
        <v>56</v>
      </c>
      <c r="C57" s="108" t="s">
        <v>5</v>
      </c>
      <c r="D57" s="109"/>
      <c r="E57" s="110"/>
      <c r="F57" s="113">
        <v>53945</v>
      </c>
      <c r="G57" s="109">
        <v>47000</v>
      </c>
      <c r="H57" s="90">
        <f t="shared" si="0"/>
        <v>87.125776253591624</v>
      </c>
      <c r="I57" s="109">
        <v>18515</v>
      </c>
      <c r="J57" s="109">
        <v>10932</v>
      </c>
      <c r="K57" s="118">
        <f t="shared" si="1"/>
        <v>59.044018363489059</v>
      </c>
      <c r="L57" s="113">
        <v>82036</v>
      </c>
      <c r="M57" s="109">
        <v>22210</v>
      </c>
      <c r="N57" s="116">
        <f t="shared" si="21"/>
        <v>27.073479935638012</v>
      </c>
      <c r="O57" s="109">
        <f t="shared" si="3"/>
        <v>44420</v>
      </c>
      <c r="P57" s="109">
        <v>25496</v>
      </c>
      <c r="Q57" s="109">
        <v>3789</v>
      </c>
      <c r="R57" s="116">
        <f t="shared" si="4"/>
        <v>14.861154690931912</v>
      </c>
      <c r="S57" s="119">
        <f t="shared" si="5"/>
        <v>7578</v>
      </c>
      <c r="T57" s="113">
        <v>82036</v>
      </c>
      <c r="U57" s="119">
        <v>28210</v>
      </c>
      <c r="V57" s="113">
        <f>W57*2</f>
        <v>56420</v>
      </c>
      <c r="W57" s="110">
        <v>28210</v>
      </c>
      <c r="X57" s="113"/>
      <c r="Y57" s="129"/>
      <c r="Z57" s="181">
        <f t="shared" si="6"/>
        <v>2</v>
      </c>
      <c r="AA57" s="512" t="s">
        <v>173</v>
      </c>
      <c r="AB57" s="512"/>
    </row>
    <row r="58" spans="1:28" s="50" customFormat="1" ht="39.75" customHeight="1">
      <c r="A58" s="107">
        <v>53</v>
      </c>
      <c r="B58" s="111" t="s">
        <v>12</v>
      </c>
      <c r="C58" s="108" t="s">
        <v>5</v>
      </c>
      <c r="D58" s="109"/>
      <c r="E58" s="110"/>
      <c r="F58" s="113">
        <v>36210</v>
      </c>
      <c r="G58" s="109">
        <v>11908</v>
      </c>
      <c r="H58" s="90">
        <f t="shared" si="0"/>
        <v>32.88594310963822</v>
      </c>
      <c r="I58" s="109">
        <v>8962</v>
      </c>
      <c r="J58" s="109">
        <v>3432</v>
      </c>
      <c r="K58" s="118">
        <f t="shared" si="1"/>
        <v>38.295023432269581</v>
      </c>
      <c r="L58" s="113">
        <v>17110</v>
      </c>
      <c r="M58" s="109">
        <v>3746</v>
      </c>
      <c r="N58" s="116">
        <f t="shared" ref="N58:N61" si="23">M58/L58*100</f>
        <v>21.893629456458211</v>
      </c>
      <c r="O58" s="109">
        <f t="shared" si="3"/>
        <v>7492</v>
      </c>
      <c r="P58" s="109">
        <v>5703</v>
      </c>
      <c r="Q58" s="109">
        <v>72</v>
      </c>
      <c r="R58" s="116">
        <f t="shared" si="4"/>
        <v>1.2624934245134141</v>
      </c>
      <c r="S58" s="119">
        <f t="shared" si="5"/>
        <v>144</v>
      </c>
      <c r="T58" s="113">
        <v>12750</v>
      </c>
      <c r="U58" s="119">
        <v>4625</v>
      </c>
      <c r="V58" s="113">
        <f>W58*3</f>
        <v>13875</v>
      </c>
      <c r="W58" s="110">
        <v>4625</v>
      </c>
      <c r="X58" s="113"/>
      <c r="Y58" s="129"/>
      <c r="Z58" s="181">
        <f t="shared" si="6"/>
        <v>3</v>
      </c>
      <c r="AA58" s="512" t="s">
        <v>173</v>
      </c>
      <c r="AB58" s="512"/>
    </row>
    <row r="59" spans="1:28" ht="40.5" customHeight="1">
      <c r="A59" s="5">
        <v>54</v>
      </c>
      <c r="B59" s="7" t="s">
        <v>114</v>
      </c>
      <c r="C59" s="6" t="s">
        <v>6</v>
      </c>
      <c r="D59" s="15">
        <v>85251</v>
      </c>
      <c r="E59" s="24">
        <v>150894</v>
      </c>
      <c r="F59" s="26">
        <v>450143</v>
      </c>
      <c r="G59" s="15">
        <v>254574</v>
      </c>
      <c r="H59" s="17">
        <f t="shared" si="0"/>
        <v>56.554028386534952</v>
      </c>
      <c r="I59" s="15">
        <v>172127</v>
      </c>
      <c r="J59" s="15">
        <v>85801</v>
      </c>
      <c r="K59" s="61">
        <f t="shared" si="1"/>
        <v>49.847496325387652</v>
      </c>
      <c r="L59" s="26">
        <v>511181</v>
      </c>
      <c r="M59" s="15">
        <v>113601</v>
      </c>
      <c r="N59" s="19">
        <f t="shared" si="23"/>
        <v>22.223243821660038</v>
      </c>
      <c r="O59" s="15">
        <f t="shared" si="3"/>
        <v>227202</v>
      </c>
      <c r="P59" s="15">
        <v>170116</v>
      </c>
      <c r="Q59" s="15">
        <v>26555</v>
      </c>
      <c r="R59" s="19">
        <f t="shared" si="4"/>
        <v>15.609936749041831</v>
      </c>
      <c r="S59" s="54">
        <f t="shared" si="5"/>
        <v>53110</v>
      </c>
      <c r="T59" s="26">
        <v>511181</v>
      </c>
      <c r="U59" s="54">
        <v>170532</v>
      </c>
      <c r="V59" s="113">
        <f t="shared" ref="V59:V67" si="24">W59*3</f>
        <v>452682</v>
      </c>
      <c r="W59" s="105">
        <v>150894</v>
      </c>
      <c r="X59" s="113"/>
      <c r="Y59" s="54"/>
      <c r="Z59" s="181">
        <f t="shared" si="6"/>
        <v>3</v>
      </c>
      <c r="AA59" s="192"/>
      <c r="AB59" s="193"/>
    </row>
    <row r="60" spans="1:28" ht="25.5">
      <c r="A60" s="5">
        <v>55</v>
      </c>
      <c r="B60" s="7" t="s">
        <v>57</v>
      </c>
      <c r="C60" s="6" t="s">
        <v>5</v>
      </c>
      <c r="D60" s="15">
        <v>25623</v>
      </c>
      <c r="E60" s="24">
        <v>45353</v>
      </c>
      <c r="F60" s="26">
        <v>118104</v>
      </c>
      <c r="G60" s="15">
        <v>117086</v>
      </c>
      <c r="H60" s="17">
        <f t="shared" si="0"/>
        <v>99.138047822258343</v>
      </c>
      <c r="I60" s="15">
        <v>39368</v>
      </c>
      <c r="J60" s="15">
        <v>46096</v>
      </c>
      <c r="K60" s="61">
        <f t="shared" si="1"/>
        <v>117.09002235318025</v>
      </c>
      <c r="L60" s="26">
        <v>93340</v>
      </c>
      <c r="M60" s="15">
        <v>57306</v>
      </c>
      <c r="N60" s="19">
        <f t="shared" si="23"/>
        <v>61.394900364259698</v>
      </c>
      <c r="O60" s="15">
        <f t="shared" si="3"/>
        <v>114612</v>
      </c>
      <c r="P60" s="15">
        <v>31113</v>
      </c>
      <c r="Q60" s="15">
        <v>22448</v>
      </c>
      <c r="R60" s="19">
        <f t="shared" si="4"/>
        <v>72.149905184328091</v>
      </c>
      <c r="S60" s="54">
        <f t="shared" si="5"/>
        <v>44896</v>
      </c>
      <c r="T60" s="26">
        <v>128574</v>
      </c>
      <c r="U60" s="54">
        <v>35106</v>
      </c>
      <c r="V60" s="113">
        <f t="shared" si="24"/>
        <v>110371.06080000001</v>
      </c>
      <c r="W60" s="105">
        <f>E60-(E60*$AA$7/100)</f>
        <v>36790.353600000002</v>
      </c>
      <c r="X60" s="113"/>
      <c r="Y60" s="54"/>
      <c r="Z60" s="181">
        <f t="shared" si="6"/>
        <v>3</v>
      </c>
      <c r="AA60" s="192"/>
      <c r="AB60" s="193"/>
    </row>
    <row r="61" spans="1:28" ht="25.5">
      <c r="A61" s="5">
        <v>56</v>
      </c>
      <c r="B61" s="7" t="s">
        <v>58</v>
      </c>
      <c r="C61" s="6" t="s">
        <v>6</v>
      </c>
      <c r="D61" s="15">
        <v>77266</v>
      </c>
      <c r="E61" s="24">
        <v>136761</v>
      </c>
      <c r="F61" s="26">
        <v>478130</v>
      </c>
      <c r="G61" s="15">
        <v>375901</v>
      </c>
      <c r="H61" s="17">
        <f t="shared" si="0"/>
        <v>78.618994834040961</v>
      </c>
      <c r="I61" s="15">
        <v>157216</v>
      </c>
      <c r="J61" s="15">
        <v>254301</v>
      </c>
      <c r="K61" s="61">
        <f t="shared" si="1"/>
        <v>161.75262059841236</v>
      </c>
      <c r="L61" s="26">
        <v>443543</v>
      </c>
      <c r="M61" s="15">
        <v>190384</v>
      </c>
      <c r="N61" s="19">
        <f t="shared" si="23"/>
        <v>42.923459506744557</v>
      </c>
      <c r="O61" s="15">
        <f t="shared" si="3"/>
        <v>380768</v>
      </c>
      <c r="P61" s="15">
        <v>147793</v>
      </c>
      <c r="Q61" s="15">
        <v>65784</v>
      </c>
      <c r="R61" s="19">
        <f t="shared" si="4"/>
        <v>44.510903764048365</v>
      </c>
      <c r="S61" s="54">
        <f t="shared" si="5"/>
        <v>131568</v>
      </c>
      <c r="T61" s="26">
        <v>456032</v>
      </c>
      <c r="U61" s="54">
        <v>153320</v>
      </c>
      <c r="V61" s="113">
        <f t="shared" si="24"/>
        <v>332821.56959999999</v>
      </c>
      <c r="W61" s="105">
        <f>E61-(E61*$AA$7/100)</f>
        <v>110940.5232</v>
      </c>
      <c r="X61" s="113"/>
      <c r="Y61" s="54"/>
      <c r="Z61" s="181">
        <f t="shared" si="6"/>
        <v>3</v>
      </c>
      <c r="AA61" s="192"/>
      <c r="AB61" s="193"/>
    </row>
    <row r="62" spans="1:28" ht="39.75" customHeight="1">
      <c r="A62" s="5">
        <v>57</v>
      </c>
      <c r="B62" s="7" t="s">
        <v>115</v>
      </c>
      <c r="C62" s="6" t="s">
        <v>6</v>
      </c>
      <c r="D62" s="15">
        <v>48326</v>
      </c>
      <c r="E62" s="24">
        <v>85537</v>
      </c>
      <c r="F62" s="26">
        <v>248875</v>
      </c>
      <c r="G62" s="15">
        <v>195563</v>
      </c>
      <c r="H62" s="17">
        <f t="shared" ref="H62:H104" si="25">G62/F62*100</f>
        <v>78.578804620793576</v>
      </c>
      <c r="I62" s="15">
        <v>95721</v>
      </c>
      <c r="J62" s="15">
        <v>65184</v>
      </c>
      <c r="K62" s="61">
        <f t="shared" si="1"/>
        <v>68.097909549628611</v>
      </c>
      <c r="L62" s="26">
        <v>286701</v>
      </c>
      <c r="M62" s="15">
        <v>85847</v>
      </c>
      <c r="N62" s="19">
        <f t="shared" ref="N62:N96" si="26">M62/L62*100</f>
        <v>29.943041705470158</v>
      </c>
      <c r="O62" s="15">
        <f t="shared" si="3"/>
        <v>171694</v>
      </c>
      <c r="P62" s="15">
        <v>95567</v>
      </c>
      <c r="Q62" s="15">
        <v>24339</v>
      </c>
      <c r="R62" s="19">
        <f t="shared" si="4"/>
        <v>25.467996274864756</v>
      </c>
      <c r="S62" s="54">
        <f t="shared" si="5"/>
        <v>48678</v>
      </c>
      <c r="T62" s="26">
        <v>251137</v>
      </c>
      <c r="U62" s="54">
        <v>96591</v>
      </c>
      <c r="V62" s="113">
        <f t="shared" si="24"/>
        <v>256611</v>
      </c>
      <c r="W62" s="105">
        <v>85537</v>
      </c>
      <c r="X62" s="113"/>
      <c r="Y62" s="54"/>
      <c r="Z62" s="181">
        <f t="shared" si="6"/>
        <v>3</v>
      </c>
      <c r="AA62" s="192"/>
      <c r="AB62" s="193"/>
    </row>
    <row r="63" spans="1:28" s="50" customFormat="1" ht="27" customHeight="1">
      <c r="A63" s="107">
        <v>58</v>
      </c>
      <c r="B63" s="111" t="s">
        <v>27</v>
      </c>
      <c r="C63" s="108" t="s">
        <v>6</v>
      </c>
      <c r="D63" s="109"/>
      <c r="E63" s="110"/>
      <c r="F63" s="113">
        <v>580</v>
      </c>
      <c r="G63" s="109"/>
      <c r="H63" s="90">
        <f t="shared" si="25"/>
        <v>0</v>
      </c>
      <c r="I63" s="109">
        <v>290</v>
      </c>
      <c r="J63" s="109"/>
      <c r="K63" s="118">
        <f t="shared" si="1"/>
        <v>0</v>
      </c>
      <c r="L63" s="113">
        <v>2000</v>
      </c>
      <c r="M63" s="109"/>
      <c r="N63" s="116">
        <f t="shared" si="26"/>
        <v>0</v>
      </c>
      <c r="O63" s="109">
        <f t="shared" si="3"/>
        <v>0</v>
      </c>
      <c r="P63" s="109">
        <v>1000</v>
      </c>
      <c r="Q63" s="109">
        <v>0</v>
      </c>
      <c r="R63" s="116">
        <f t="shared" si="4"/>
        <v>0</v>
      </c>
      <c r="S63" s="119">
        <f t="shared" si="5"/>
        <v>0</v>
      </c>
      <c r="T63" s="121"/>
      <c r="U63" s="120"/>
      <c r="V63" s="113"/>
      <c r="W63" s="24"/>
      <c r="X63" s="113"/>
      <c r="Y63" s="130"/>
      <c r="Z63" s="181" t="e">
        <f t="shared" si="6"/>
        <v>#DIV/0!</v>
      </c>
      <c r="AA63" s="194"/>
      <c r="AB63" s="195"/>
    </row>
    <row r="64" spans="1:28" ht="39.75" customHeight="1">
      <c r="A64" s="5">
        <v>59</v>
      </c>
      <c r="B64" s="7" t="s">
        <v>102</v>
      </c>
      <c r="C64" s="6" t="s">
        <v>6</v>
      </c>
      <c r="D64" s="15">
        <v>30250</v>
      </c>
      <c r="E64" s="24">
        <v>53543</v>
      </c>
      <c r="F64" s="26">
        <v>176039</v>
      </c>
      <c r="G64" s="15">
        <v>139435</v>
      </c>
      <c r="H64" s="17">
        <f t="shared" si="25"/>
        <v>79.206880293571317</v>
      </c>
      <c r="I64" s="15">
        <v>59735</v>
      </c>
      <c r="J64" s="15">
        <v>46745</v>
      </c>
      <c r="K64" s="61">
        <f t="shared" si="1"/>
        <v>78.253954967774348</v>
      </c>
      <c r="L64" s="26">
        <v>180690</v>
      </c>
      <c r="M64" s="15">
        <v>65626</v>
      </c>
      <c r="N64" s="19">
        <f t="shared" si="26"/>
        <v>36.319663512092532</v>
      </c>
      <c r="O64" s="15">
        <f t="shared" si="3"/>
        <v>131252</v>
      </c>
      <c r="P64" s="15">
        <v>60230</v>
      </c>
      <c r="Q64" s="15">
        <v>18375</v>
      </c>
      <c r="R64" s="19">
        <f t="shared" si="4"/>
        <v>30.50805246554873</v>
      </c>
      <c r="S64" s="54">
        <f t="shared" si="5"/>
        <v>36750</v>
      </c>
      <c r="T64" s="26">
        <v>177599</v>
      </c>
      <c r="U64" s="54">
        <v>59857</v>
      </c>
      <c r="V64" s="113">
        <f t="shared" si="24"/>
        <v>160629</v>
      </c>
      <c r="W64" s="105">
        <v>53543</v>
      </c>
      <c r="X64" s="113"/>
      <c r="Y64" s="54"/>
      <c r="Z64" s="181">
        <f t="shared" si="6"/>
        <v>3</v>
      </c>
      <c r="AA64" s="192"/>
      <c r="AB64" s="193"/>
    </row>
    <row r="65" spans="1:28" ht="25.5">
      <c r="A65" s="5">
        <v>60</v>
      </c>
      <c r="B65" s="7" t="s">
        <v>59</v>
      </c>
      <c r="C65" s="6" t="s">
        <v>7</v>
      </c>
      <c r="D65" s="15">
        <v>84329</v>
      </c>
      <c r="E65" s="24">
        <v>149262</v>
      </c>
      <c r="F65" s="26">
        <v>460447</v>
      </c>
      <c r="G65" s="15">
        <v>295250</v>
      </c>
      <c r="H65" s="17">
        <f t="shared" si="25"/>
        <v>64.1224722932281</v>
      </c>
      <c r="I65" s="15">
        <v>153482</v>
      </c>
      <c r="J65" s="15">
        <v>75722</v>
      </c>
      <c r="K65" s="61">
        <f t="shared" si="1"/>
        <v>49.336078497804301</v>
      </c>
      <c r="L65" s="26">
        <v>293666</v>
      </c>
      <c r="M65" s="15">
        <v>135139</v>
      </c>
      <c r="N65" s="19">
        <f t="shared" si="26"/>
        <v>46.017925125823211</v>
      </c>
      <c r="O65" s="15">
        <f t="shared" si="3"/>
        <v>270278</v>
      </c>
      <c r="P65" s="15">
        <v>97889</v>
      </c>
      <c r="Q65" s="15">
        <v>46492</v>
      </c>
      <c r="R65" s="19">
        <f t="shared" si="4"/>
        <v>47.494611243347059</v>
      </c>
      <c r="S65" s="54">
        <f t="shared" si="5"/>
        <v>92984</v>
      </c>
      <c r="T65" s="26">
        <v>271185</v>
      </c>
      <c r="U65" s="54">
        <v>61226</v>
      </c>
      <c r="V65" s="113">
        <f t="shared" si="24"/>
        <v>363244.00319999998</v>
      </c>
      <c r="W65" s="105">
        <f>E65-(E65*$AA$7/100)</f>
        <v>121081.33439999999</v>
      </c>
      <c r="X65" s="113"/>
      <c r="Y65" s="54"/>
      <c r="Z65" s="181">
        <f t="shared" si="6"/>
        <v>3</v>
      </c>
      <c r="AA65" s="192"/>
      <c r="AB65" s="193"/>
    </row>
    <row r="66" spans="1:28" ht="38.25">
      <c r="A66" s="5">
        <v>61</v>
      </c>
      <c r="B66" s="7" t="s">
        <v>103</v>
      </c>
      <c r="C66" s="6" t="s">
        <v>5</v>
      </c>
      <c r="D66" s="15">
        <v>26659</v>
      </c>
      <c r="E66" s="24">
        <v>47186</v>
      </c>
      <c r="F66" s="26">
        <v>156246</v>
      </c>
      <c r="G66" s="15">
        <v>147886</v>
      </c>
      <c r="H66" s="17">
        <f t="shared" si="25"/>
        <v>94.649463026253471</v>
      </c>
      <c r="I66" s="15">
        <v>52357</v>
      </c>
      <c r="J66" s="15">
        <v>47242</v>
      </c>
      <c r="K66" s="61">
        <f t="shared" si="1"/>
        <v>90.230532689038711</v>
      </c>
      <c r="L66" s="26">
        <v>159926</v>
      </c>
      <c r="M66" s="15">
        <v>72117</v>
      </c>
      <c r="N66" s="19">
        <f t="shared" si="26"/>
        <v>45.093980966196867</v>
      </c>
      <c r="O66" s="15">
        <f t="shared" si="3"/>
        <v>144234</v>
      </c>
      <c r="P66" s="15">
        <v>52369</v>
      </c>
      <c r="Q66" s="15">
        <v>21636</v>
      </c>
      <c r="R66" s="19">
        <f t="shared" si="4"/>
        <v>41.314518130955335</v>
      </c>
      <c r="S66" s="54">
        <f t="shared" si="5"/>
        <v>43272</v>
      </c>
      <c r="T66" s="26">
        <v>150509</v>
      </c>
      <c r="U66" s="54">
        <v>50168</v>
      </c>
      <c r="V66" s="113">
        <f t="shared" si="24"/>
        <v>141558</v>
      </c>
      <c r="W66" s="105">
        <v>47186</v>
      </c>
      <c r="X66" s="113"/>
      <c r="Y66" s="54"/>
      <c r="Z66" s="181">
        <f t="shared" si="6"/>
        <v>3</v>
      </c>
      <c r="AA66" s="192"/>
      <c r="AB66" s="193"/>
    </row>
    <row r="67" spans="1:28" ht="25.5">
      <c r="A67" s="5">
        <v>62</v>
      </c>
      <c r="B67" s="7" t="s">
        <v>60</v>
      </c>
      <c r="C67" s="6" t="s">
        <v>6</v>
      </c>
      <c r="D67" s="15">
        <v>67967</v>
      </c>
      <c r="E67" s="24">
        <v>120301</v>
      </c>
      <c r="F67" s="26">
        <v>309355</v>
      </c>
      <c r="G67" s="15">
        <v>286108</v>
      </c>
      <c r="H67" s="17">
        <f t="shared" si="25"/>
        <v>92.485332385123883</v>
      </c>
      <c r="I67" s="15">
        <v>102800</v>
      </c>
      <c r="J67" s="15">
        <v>106011</v>
      </c>
      <c r="K67" s="61">
        <f t="shared" si="1"/>
        <v>103.12354085603113</v>
      </c>
      <c r="L67" s="26">
        <v>307798</v>
      </c>
      <c r="M67" s="15">
        <v>145120</v>
      </c>
      <c r="N67" s="19">
        <f t="shared" si="26"/>
        <v>47.147804729075567</v>
      </c>
      <c r="O67" s="15">
        <f t="shared" si="3"/>
        <v>290240</v>
      </c>
      <c r="P67" s="15">
        <v>103519</v>
      </c>
      <c r="Q67" s="15">
        <v>54094</v>
      </c>
      <c r="R67" s="19">
        <f t="shared" si="4"/>
        <v>52.255141568214533</v>
      </c>
      <c r="S67" s="54">
        <f t="shared" si="5"/>
        <v>108188</v>
      </c>
      <c r="T67" s="26">
        <v>301623</v>
      </c>
      <c r="U67" s="54">
        <v>95617</v>
      </c>
      <c r="V67" s="113">
        <f t="shared" si="24"/>
        <v>292764.51360000001</v>
      </c>
      <c r="W67" s="105">
        <f>E67-(E67*$AA$7/100)</f>
        <v>97588.171199999997</v>
      </c>
      <c r="X67" s="113"/>
      <c r="Y67" s="54"/>
      <c r="Z67" s="181">
        <f t="shared" si="6"/>
        <v>3</v>
      </c>
      <c r="AA67" s="192"/>
      <c r="AB67" s="193"/>
    </row>
    <row r="68" spans="1:28" s="50" customFormat="1" ht="16.5" customHeight="1" thickBot="1">
      <c r="A68" s="134">
        <v>63</v>
      </c>
      <c r="B68" s="135" t="s">
        <v>8</v>
      </c>
      <c r="C68" s="136" t="s">
        <v>5</v>
      </c>
      <c r="D68" s="137"/>
      <c r="E68" s="138"/>
      <c r="F68" s="139">
        <v>6000</v>
      </c>
      <c r="G68" s="137">
        <v>3919</v>
      </c>
      <c r="H68" s="140">
        <f t="shared" si="25"/>
        <v>65.316666666666663</v>
      </c>
      <c r="I68" s="137">
        <v>2000</v>
      </c>
      <c r="J68" s="137">
        <v>3919</v>
      </c>
      <c r="K68" s="141">
        <f t="shared" si="1"/>
        <v>195.95</v>
      </c>
      <c r="L68" s="139">
        <v>8851</v>
      </c>
      <c r="M68" s="137">
        <v>1115</v>
      </c>
      <c r="N68" s="142">
        <f t="shared" si="26"/>
        <v>12.597446616201561</v>
      </c>
      <c r="O68" s="137">
        <f t="shared" si="3"/>
        <v>2230</v>
      </c>
      <c r="P68" s="137">
        <v>2950</v>
      </c>
      <c r="Q68" s="137">
        <v>3308</v>
      </c>
      <c r="R68" s="142">
        <f t="shared" si="4"/>
        <v>112.13559322033899</v>
      </c>
      <c r="S68" s="143">
        <f t="shared" si="5"/>
        <v>6616</v>
      </c>
      <c r="T68" s="139">
        <v>6600</v>
      </c>
      <c r="U68" s="143">
        <v>1876</v>
      </c>
      <c r="V68" s="139">
        <f>W68*2</f>
        <v>3752</v>
      </c>
      <c r="W68" s="186">
        <v>1876</v>
      </c>
      <c r="X68" s="139"/>
      <c r="Y68" s="144"/>
      <c r="Z68" s="181">
        <f t="shared" si="6"/>
        <v>2</v>
      </c>
      <c r="AA68" s="512" t="s">
        <v>173</v>
      </c>
      <c r="AB68" s="512"/>
    </row>
    <row r="69" spans="1:28" ht="38.25">
      <c r="A69" s="155">
        <v>64</v>
      </c>
      <c r="B69" s="156" t="s">
        <v>13</v>
      </c>
      <c r="C69" s="157" t="s">
        <v>7</v>
      </c>
      <c r="D69" s="158">
        <v>78500</v>
      </c>
      <c r="E69" s="159">
        <v>138945</v>
      </c>
      <c r="F69" s="160">
        <v>479417</v>
      </c>
      <c r="G69" s="158">
        <v>531085</v>
      </c>
      <c r="H69" s="161">
        <f t="shared" si="25"/>
        <v>110.77725654284265</v>
      </c>
      <c r="I69" s="158">
        <v>167121</v>
      </c>
      <c r="J69" s="158">
        <v>184376</v>
      </c>
      <c r="K69" s="162">
        <f t="shared" si="1"/>
        <v>110.32485444677809</v>
      </c>
      <c r="L69" s="160">
        <v>440878</v>
      </c>
      <c r="M69" s="158">
        <v>265423</v>
      </c>
      <c r="N69" s="163">
        <f t="shared" si="26"/>
        <v>60.20327618978493</v>
      </c>
      <c r="O69" s="158">
        <f t="shared" si="3"/>
        <v>530846</v>
      </c>
      <c r="P69" s="158">
        <v>154694</v>
      </c>
      <c r="Q69" s="158">
        <v>93134</v>
      </c>
      <c r="R69" s="163">
        <f t="shared" si="4"/>
        <v>60.205308544610652</v>
      </c>
      <c r="S69" s="164">
        <f t="shared" si="5"/>
        <v>186268</v>
      </c>
      <c r="T69" s="160">
        <v>583145</v>
      </c>
      <c r="U69" s="164">
        <v>216782</v>
      </c>
      <c r="V69" s="160">
        <f>W69*3</f>
        <v>338136.55199999997</v>
      </c>
      <c r="W69" s="105">
        <f>E69-(E69*$AA$7/100)</f>
        <v>112712.18399999999</v>
      </c>
      <c r="X69" s="160"/>
      <c r="Y69" s="54"/>
      <c r="Z69" s="181">
        <f t="shared" si="6"/>
        <v>3</v>
      </c>
      <c r="AA69" s="513" t="s">
        <v>174</v>
      </c>
      <c r="AB69" s="513"/>
    </row>
    <row r="70" spans="1:28" ht="25.5">
      <c r="A70" s="165">
        <v>74</v>
      </c>
      <c r="B70" s="7" t="s">
        <v>66</v>
      </c>
      <c r="C70" s="6" t="s">
        <v>5</v>
      </c>
      <c r="D70" s="15">
        <v>19136</v>
      </c>
      <c r="E70" s="24">
        <v>33871</v>
      </c>
      <c r="F70" s="26">
        <v>100708</v>
      </c>
      <c r="G70" s="15">
        <v>92381</v>
      </c>
      <c r="H70" s="17">
        <f t="shared" ref="H70:H71" si="27">G70/F70*100</f>
        <v>91.73154069190133</v>
      </c>
      <c r="I70" s="15">
        <v>35050</v>
      </c>
      <c r="J70" s="15">
        <v>30881</v>
      </c>
      <c r="K70" s="61">
        <f t="shared" si="1"/>
        <v>88.105563480741793</v>
      </c>
      <c r="L70" s="26">
        <v>92536</v>
      </c>
      <c r="M70" s="15">
        <v>44626</v>
      </c>
      <c r="N70" s="19">
        <f t="shared" ref="N70:N71" si="28">M70/L70*100</f>
        <v>48.225555459496846</v>
      </c>
      <c r="O70" s="15">
        <f t="shared" si="3"/>
        <v>89252</v>
      </c>
      <c r="P70" s="15">
        <v>32469</v>
      </c>
      <c r="Q70" s="15">
        <v>16145</v>
      </c>
      <c r="R70" s="19">
        <f t="shared" si="4"/>
        <v>49.724352459268843</v>
      </c>
      <c r="S70" s="54">
        <f t="shared" si="5"/>
        <v>32290</v>
      </c>
      <c r="T70" s="53"/>
      <c r="U70" s="55"/>
      <c r="V70" s="26"/>
      <c r="W70" s="105"/>
      <c r="X70" s="26"/>
      <c r="Y70" s="54"/>
      <c r="Z70" s="181" t="e">
        <f t="shared" si="6"/>
        <v>#DIV/0!</v>
      </c>
      <c r="AA70" s="192"/>
      <c r="AB70" s="193"/>
    </row>
    <row r="71" spans="1:28" ht="26.25" thickBot="1">
      <c r="A71" s="166">
        <v>75</v>
      </c>
      <c r="B71" s="167" t="s">
        <v>67</v>
      </c>
      <c r="C71" s="168" t="s">
        <v>5</v>
      </c>
      <c r="D71" s="169">
        <v>15704</v>
      </c>
      <c r="E71" s="170">
        <v>27796</v>
      </c>
      <c r="F71" s="171">
        <v>69880</v>
      </c>
      <c r="G71" s="169">
        <v>68979</v>
      </c>
      <c r="H71" s="172">
        <f t="shared" si="27"/>
        <v>98.710646823125359</v>
      </c>
      <c r="I71" s="169">
        <v>24324</v>
      </c>
      <c r="J71" s="169">
        <v>19952</v>
      </c>
      <c r="K71" s="173">
        <f t="shared" si="1"/>
        <v>82.025982568656474</v>
      </c>
      <c r="L71" s="171">
        <v>69710</v>
      </c>
      <c r="M71" s="169">
        <v>33892</v>
      </c>
      <c r="N71" s="174">
        <f t="shared" si="28"/>
        <v>48.618562616554293</v>
      </c>
      <c r="O71" s="169">
        <f t="shared" si="3"/>
        <v>67784</v>
      </c>
      <c r="P71" s="169">
        <v>24460</v>
      </c>
      <c r="Q71" s="169">
        <v>9507</v>
      </c>
      <c r="R71" s="174">
        <f t="shared" si="4"/>
        <v>38.867538838920687</v>
      </c>
      <c r="S71" s="175">
        <f t="shared" si="5"/>
        <v>19014</v>
      </c>
      <c r="T71" s="176"/>
      <c r="U71" s="177"/>
      <c r="V71" s="171"/>
      <c r="W71" s="187"/>
      <c r="X71" s="171"/>
      <c r="Y71" s="175"/>
      <c r="Z71" s="181" t="e">
        <f t="shared" si="6"/>
        <v>#DIV/0!</v>
      </c>
      <c r="AA71" s="192"/>
      <c r="AB71" s="193"/>
    </row>
    <row r="72" spans="1:28" ht="25.5">
      <c r="A72" s="145">
        <v>65</v>
      </c>
      <c r="B72" s="146" t="s">
        <v>61</v>
      </c>
      <c r="C72" s="147" t="s">
        <v>6</v>
      </c>
      <c r="D72" s="148">
        <v>61910</v>
      </c>
      <c r="E72" s="149">
        <v>109581</v>
      </c>
      <c r="F72" s="150">
        <v>288889</v>
      </c>
      <c r="G72" s="148">
        <v>302733</v>
      </c>
      <c r="H72" s="151">
        <f t="shared" si="25"/>
        <v>104.79215200301846</v>
      </c>
      <c r="I72" s="148">
        <v>100916</v>
      </c>
      <c r="J72" s="148">
        <v>105698</v>
      </c>
      <c r="K72" s="152">
        <f t="shared" si="1"/>
        <v>104.73859447461255</v>
      </c>
      <c r="L72" s="150">
        <v>288661</v>
      </c>
      <c r="M72" s="148">
        <v>136883</v>
      </c>
      <c r="N72" s="153">
        <f t="shared" si="26"/>
        <v>47.419983995066879</v>
      </c>
      <c r="O72" s="148">
        <f t="shared" si="3"/>
        <v>273766</v>
      </c>
      <c r="P72" s="148">
        <v>101285</v>
      </c>
      <c r="Q72" s="148">
        <v>48534</v>
      </c>
      <c r="R72" s="153">
        <f t="shared" si="4"/>
        <v>47.918250481315098</v>
      </c>
      <c r="S72" s="154">
        <f t="shared" si="5"/>
        <v>97068</v>
      </c>
      <c r="T72" s="150">
        <v>288661</v>
      </c>
      <c r="U72" s="154">
        <v>101285</v>
      </c>
      <c r="V72" s="150">
        <f>W72*3</f>
        <v>266676.32160000002</v>
      </c>
      <c r="W72" s="105">
        <f>E72-(E72*$AA$7/100)</f>
        <v>88892.107199999999</v>
      </c>
      <c r="X72" s="150"/>
      <c r="Y72" s="54"/>
      <c r="Z72" s="181">
        <f t="shared" ref="Z72:Z135" si="29">V72/W72</f>
        <v>3.0000000000000004</v>
      </c>
      <c r="AA72" s="192"/>
      <c r="AB72" s="193"/>
    </row>
    <row r="73" spans="1:28" ht="25.5">
      <c r="A73" s="5">
        <v>66</v>
      </c>
      <c r="B73" s="7" t="s">
        <v>62</v>
      </c>
      <c r="C73" s="6" t="s">
        <v>7</v>
      </c>
      <c r="D73" s="15">
        <v>151199</v>
      </c>
      <c r="E73" s="24">
        <v>267622</v>
      </c>
      <c r="F73" s="26">
        <v>988512</v>
      </c>
      <c r="G73" s="15">
        <v>856162</v>
      </c>
      <c r="H73" s="17">
        <f t="shared" si="25"/>
        <v>86.611189343174388</v>
      </c>
      <c r="I73" s="15">
        <v>316389</v>
      </c>
      <c r="J73" s="15">
        <v>372889</v>
      </c>
      <c r="K73" s="61">
        <f t="shared" ref="K73:K137" si="30">J73/I73*100</f>
        <v>117.85776370227789</v>
      </c>
      <c r="L73" s="26">
        <v>965011</v>
      </c>
      <c r="M73" s="15">
        <v>403777</v>
      </c>
      <c r="N73" s="19">
        <f t="shared" si="26"/>
        <v>41.841699213791344</v>
      </c>
      <c r="O73" s="15">
        <f t="shared" ref="O73:O137" si="31">M73*2</f>
        <v>807554</v>
      </c>
      <c r="P73" s="15">
        <v>331922</v>
      </c>
      <c r="Q73" s="15">
        <v>134592</v>
      </c>
      <c r="R73" s="19">
        <f t="shared" ref="R73:R137" si="32">Q73*100/P73</f>
        <v>40.54928567555028</v>
      </c>
      <c r="S73" s="54">
        <f t="shared" ref="S73:S137" si="33">Q73*2</f>
        <v>269184</v>
      </c>
      <c r="T73" s="26">
        <v>961658</v>
      </c>
      <c r="U73" s="54">
        <v>353566</v>
      </c>
      <c r="V73" s="26">
        <f>W73*3</f>
        <v>651284.89919999999</v>
      </c>
      <c r="W73" s="105">
        <f>E73-(E73*$AA$7/100)</f>
        <v>217094.9664</v>
      </c>
      <c r="X73" s="26"/>
      <c r="Y73" s="54"/>
      <c r="Z73" s="181">
        <f t="shared" si="29"/>
        <v>3</v>
      </c>
      <c r="AA73" s="192"/>
      <c r="AB73" s="193"/>
    </row>
    <row r="74" spans="1:28" ht="25.5">
      <c r="A74" s="5">
        <v>67</v>
      </c>
      <c r="B74" s="7" t="s">
        <v>63</v>
      </c>
      <c r="C74" s="6" t="s">
        <v>7</v>
      </c>
      <c r="D74" s="15">
        <v>72770</v>
      </c>
      <c r="E74" s="24">
        <v>128803</v>
      </c>
      <c r="F74" s="26">
        <v>282870</v>
      </c>
      <c r="G74" s="15">
        <v>297593</v>
      </c>
      <c r="H74" s="17">
        <f t="shared" si="25"/>
        <v>105.2048644253544</v>
      </c>
      <c r="I74" s="15">
        <v>98460</v>
      </c>
      <c r="J74" s="15">
        <v>97952</v>
      </c>
      <c r="K74" s="61">
        <f t="shared" si="30"/>
        <v>99.484054438350597</v>
      </c>
      <c r="L74" s="26">
        <v>321584</v>
      </c>
      <c r="M74" s="15">
        <v>174023</v>
      </c>
      <c r="N74" s="19">
        <f t="shared" si="26"/>
        <v>54.114321608040207</v>
      </c>
      <c r="O74" s="15">
        <f t="shared" si="31"/>
        <v>348046</v>
      </c>
      <c r="P74" s="15">
        <v>112836</v>
      </c>
      <c r="Q74" s="15">
        <v>59000</v>
      </c>
      <c r="R74" s="19">
        <f t="shared" si="32"/>
        <v>52.288276791095043</v>
      </c>
      <c r="S74" s="54">
        <f t="shared" si="33"/>
        <v>118000</v>
      </c>
      <c r="T74" s="26">
        <v>360657</v>
      </c>
      <c r="U74" s="54">
        <v>119870</v>
      </c>
      <c r="V74" s="26">
        <f t="shared" ref="V74:V75" si="34">W74*3</f>
        <v>313454.98080000002</v>
      </c>
      <c r="W74" s="105">
        <f>E74-(E74*$AA$7/100)</f>
        <v>104484.9936</v>
      </c>
      <c r="X74" s="26"/>
      <c r="Y74" s="54"/>
      <c r="Z74" s="181">
        <f t="shared" si="29"/>
        <v>3</v>
      </c>
      <c r="AA74" s="192"/>
      <c r="AB74" s="193"/>
    </row>
    <row r="75" spans="1:28" ht="25.5">
      <c r="A75" s="5">
        <v>68</v>
      </c>
      <c r="B75" s="7" t="s">
        <v>64</v>
      </c>
      <c r="C75" s="6" t="s">
        <v>7</v>
      </c>
      <c r="D75" s="15">
        <v>112162</v>
      </c>
      <c r="E75" s="24">
        <v>198527</v>
      </c>
      <c r="F75" s="26">
        <v>483976</v>
      </c>
      <c r="G75" s="15">
        <v>498662</v>
      </c>
      <c r="H75" s="17">
        <f t="shared" si="25"/>
        <v>103.03444798915649</v>
      </c>
      <c r="I75" s="15">
        <v>168654</v>
      </c>
      <c r="J75" s="15">
        <v>170927</v>
      </c>
      <c r="K75" s="61">
        <f t="shared" si="30"/>
        <v>101.34772967139824</v>
      </c>
      <c r="L75" s="26">
        <v>486590</v>
      </c>
      <c r="M75" s="15">
        <v>241588</v>
      </c>
      <c r="N75" s="19">
        <f t="shared" si="26"/>
        <v>49.649191310959942</v>
      </c>
      <c r="O75" s="15">
        <f t="shared" si="31"/>
        <v>483176</v>
      </c>
      <c r="P75" s="15">
        <v>170733</v>
      </c>
      <c r="Q75" s="15">
        <v>112670</v>
      </c>
      <c r="R75" s="19">
        <f t="shared" si="32"/>
        <v>65.991928918252469</v>
      </c>
      <c r="S75" s="54">
        <f t="shared" si="33"/>
        <v>225340</v>
      </c>
      <c r="T75" s="26">
        <v>486591</v>
      </c>
      <c r="U75" s="54">
        <v>173165</v>
      </c>
      <c r="V75" s="26">
        <f t="shared" si="34"/>
        <v>483135.30720000004</v>
      </c>
      <c r="W75" s="105">
        <f>E75-(E75*$AA$7/100)</f>
        <v>161045.1024</v>
      </c>
      <c r="X75" s="26"/>
      <c r="Y75" s="54"/>
      <c r="Z75" s="181">
        <f t="shared" si="29"/>
        <v>3</v>
      </c>
      <c r="AA75" s="192"/>
      <c r="AB75" s="193"/>
    </row>
    <row r="76" spans="1:28" s="50" customFormat="1" ht="66" customHeight="1">
      <c r="A76" s="107">
        <v>69</v>
      </c>
      <c r="B76" s="111" t="s">
        <v>104</v>
      </c>
      <c r="C76" s="108" t="s">
        <v>7</v>
      </c>
      <c r="D76" s="109"/>
      <c r="E76" s="110"/>
      <c r="F76" s="113">
        <v>156668</v>
      </c>
      <c r="G76" s="109">
        <v>130132</v>
      </c>
      <c r="H76" s="90">
        <f t="shared" si="25"/>
        <v>83.062271810452685</v>
      </c>
      <c r="I76" s="109">
        <v>57856</v>
      </c>
      <c r="J76" s="109">
        <v>14249</v>
      </c>
      <c r="K76" s="118">
        <f t="shared" si="30"/>
        <v>24.628387721238937</v>
      </c>
      <c r="L76" s="113">
        <v>156808</v>
      </c>
      <c r="M76" s="109">
        <v>64468</v>
      </c>
      <c r="N76" s="116">
        <f t="shared" si="26"/>
        <v>41.112698331717766</v>
      </c>
      <c r="O76" s="109">
        <f t="shared" si="31"/>
        <v>128936</v>
      </c>
      <c r="P76" s="109">
        <v>78334</v>
      </c>
      <c r="Q76" s="109">
        <v>30676</v>
      </c>
      <c r="R76" s="116">
        <f t="shared" si="32"/>
        <v>39.160517782827377</v>
      </c>
      <c r="S76" s="119">
        <f t="shared" si="33"/>
        <v>61352</v>
      </c>
      <c r="T76" s="113">
        <v>157193</v>
      </c>
      <c r="U76" s="119">
        <v>78597</v>
      </c>
      <c r="V76" s="113">
        <f>W76*2</f>
        <v>157194</v>
      </c>
      <c r="W76" s="110">
        <v>78597</v>
      </c>
      <c r="X76" s="113"/>
      <c r="Y76" s="129"/>
      <c r="Z76" s="181">
        <f t="shared" si="29"/>
        <v>2</v>
      </c>
      <c r="AA76" s="512" t="s">
        <v>173</v>
      </c>
      <c r="AB76" s="512"/>
    </row>
    <row r="77" spans="1:28" ht="25.5">
      <c r="A77" s="5">
        <v>70</v>
      </c>
      <c r="B77" s="7" t="s">
        <v>116</v>
      </c>
      <c r="C77" s="6" t="s">
        <v>7</v>
      </c>
      <c r="D77" s="15">
        <v>106714</v>
      </c>
      <c r="E77" s="24">
        <v>188884</v>
      </c>
      <c r="F77" s="26">
        <v>392348</v>
      </c>
      <c r="G77" s="15">
        <v>454761</v>
      </c>
      <c r="H77" s="17">
        <f t="shared" si="25"/>
        <v>115.90756165444962</v>
      </c>
      <c r="I77" s="15">
        <v>136564</v>
      </c>
      <c r="J77" s="15">
        <v>142127</v>
      </c>
      <c r="K77" s="61">
        <f t="shared" si="30"/>
        <v>104.0735479335696</v>
      </c>
      <c r="L77" s="26">
        <v>401580</v>
      </c>
      <c r="M77" s="15">
        <v>199905</v>
      </c>
      <c r="N77" s="19">
        <f t="shared" si="26"/>
        <v>49.779620499028837</v>
      </c>
      <c r="O77" s="15">
        <f t="shared" si="31"/>
        <v>399810</v>
      </c>
      <c r="P77" s="15">
        <v>140905</v>
      </c>
      <c r="Q77" s="15">
        <v>48650</v>
      </c>
      <c r="R77" s="19">
        <f t="shared" si="32"/>
        <v>34.526808842837376</v>
      </c>
      <c r="S77" s="54">
        <f t="shared" si="33"/>
        <v>97300</v>
      </c>
      <c r="T77" s="26">
        <v>465605</v>
      </c>
      <c r="U77" s="54">
        <v>179079</v>
      </c>
      <c r="V77" s="26">
        <f>W77*3</f>
        <v>459668.10239999997</v>
      </c>
      <c r="W77" s="105">
        <f t="shared" ref="W77:W91" si="35">E77-(E77*$AA$7/100)</f>
        <v>153222.70079999999</v>
      </c>
      <c r="X77" s="26"/>
      <c r="Y77" s="54"/>
      <c r="Z77" s="181">
        <f t="shared" si="29"/>
        <v>3</v>
      </c>
      <c r="AA77" s="192"/>
      <c r="AB77" s="193"/>
    </row>
    <row r="78" spans="1:28" ht="25.5">
      <c r="A78" s="5">
        <v>71</v>
      </c>
      <c r="B78" s="7" t="s">
        <v>107</v>
      </c>
      <c r="C78" s="6" t="s">
        <v>7</v>
      </c>
      <c r="D78" s="15">
        <v>34954</v>
      </c>
      <c r="E78" s="24">
        <v>61869</v>
      </c>
      <c r="F78" s="26">
        <v>141123</v>
      </c>
      <c r="G78" s="15">
        <v>142305</v>
      </c>
      <c r="H78" s="17">
        <f t="shared" si="25"/>
        <v>100.83756722858783</v>
      </c>
      <c r="I78" s="15">
        <v>49102</v>
      </c>
      <c r="J78" s="15">
        <v>47387</v>
      </c>
      <c r="K78" s="61">
        <f t="shared" si="30"/>
        <v>96.507270579609795</v>
      </c>
      <c r="L78" s="26">
        <v>143897</v>
      </c>
      <c r="M78" s="15">
        <v>71345</v>
      </c>
      <c r="N78" s="19">
        <f t="shared" si="26"/>
        <v>49.58060279227503</v>
      </c>
      <c r="O78" s="15">
        <f t="shared" si="31"/>
        <v>142690</v>
      </c>
      <c r="P78" s="15">
        <v>50490</v>
      </c>
      <c r="Q78" s="15">
        <v>23830</v>
      </c>
      <c r="R78" s="19">
        <f t="shared" si="32"/>
        <v>47.197464844523665</v>
      </c>
      <c r="S78" s="54">
        <f t="shared" si="33"/>
        <v>47660</v>
      </c>
      <c r="T78" s="26">
        <v>187659</v>
      </c>
      <c r="U78" s="54">
        <v>61118</v>
      </c>
      <c r="V78" s="26">
        <f t="shared" ref="V78:V91" si="36">W78*3</f>
        <v>150564.39840000001</v>
      </c>
      <c r="W78" s="105">
        <f t="shared" si="35"/>
        <v>50188.132799999999</v>
      </c>
      <c r="X78" s="26"/>
      <c r="Y78" s="54"/>
      <c r="Z78" s="181">
        <f t="shared" si="29"/>
        <v>3</v>
      </c>
      <c r="AA78" s="192"/>
      <c r="AB78" s="193"/>
    </row>
    <row r="79" spans="1:28" ht="25.5">
      <c r="A79" s="5">
        <v>72</v>
      </c>
      <c r="B79" s="7" t="s">
        <v>65</v>
      </c>
      <c r="C79" s="6" t="s">
        <v>7</v>
      </c>
      <c r="D79" s="15">
        <v>78475</v>
      </c>
      <c r="E79" s="24">
        <v>138901</v>
      </c>
      <c r="F79" s="26">
        <v>373234</v>
      </c>
      <c r="G79" s="15">
        <v>336681</v>
      </c>
      <c r="H79" s="17">
        <f t="shared" si="25"/>
        <v>90.206412063209669</v>
      </c>
      <c r="I79" s="15">
        <v>122103</v>
      </c>
      <c r="J79" s="15">
        <v>128953</v>
      </c>
      <c r="K79" s="61">
        <f t="shared" si="30"/>
        <v>105.61001777188113</v>
      </c>
      <c r="L79" s="26">
        <v>373234</v>
      </c>
      <c r="M79" s="15">
        <v>160028</v>
      </c>
      <c r="N79" s="19">
        <f t="shared" si="26"/>
        <v>42.876050949270436</v>
      </c>
      <c r="O79" s="15">
        <f t="shared" si="31"/>
        <v>320056</v>
      </c>
      <c r="P79" s="15">
        <v>124411</v>
      </c>
      <c r="Q79" s="15">
        <v>31149</v>
      </c>
      <c r="R79" s="19">
        <f t="shared" si="32"/>
        <v>25.037175169398203</v>
      </c>
      <c r="S79" s="54">
        <f t="shared" si="33"/>
        <v>62298</v>
      </c>
      <c r="T79" s="26">
        <v>390662</v>
      </c>
      <c r="U79" s="54">
        <v>129929</v>
      </c>
      <c r="V79" s="26">
        <f t="shared" si="36"/>
        <v>338029.47360000003</v>
      </c>
      <c r="W79" s="105">
        <f t="shared" si="35"/>
        <v>112676.4912</v>
      </c>
      <c r="X79" s="26"/>
      <c r="Y79" s="54"/>
      <c r="Z79" s="181">
        <f t="shared" si="29"/>
        <v>3</v>
      </c>
      <c r="AA79" s="192"/>
      <c r="AB79" s="193"/>
    </row>
    <row r="80" spans="1:28" ht="25.5">
      <c r="A80" s="5">
        <v>73</v>
      </c>
      <c r="B80" s="7" t="s">
        <v>117</v>
      </c>
      <c r="C80" s="6" t="s">
        <v>7</v>
      </c>
      <c r="D80" s="15">
        <v>57962</v>
      </c>
      <c r="E80" s="24">
        <v>102593</v>
      </c>
      <c r="F80" s="26">
        <v>351717</v>
      </c>
      <c r="G80" s="15">
        <v>354783</v>
      </c>
      <c r="H80" s="17">
        <f t="shared" si="25"/>
        <v>100.8717235732137</v>
      </c>
      <c r="I80" s="15">
        <v>121970</v>
      </c>
      <c r="J80" s="15">
        <v>120011</v>
      </c>
      <c r="K80" s="61">
        <f t="shared" si="30"/>
        <v>98.393867344428955</v>
      </c>
      <c r="L80" s="26">
        <v>345067</v>
      </c>
      <c r="M80" s="15">
        <v>178225</v>
      </c>
      <c r="N80" s="19">
        <f t="shared" si="26"/>
        <v>51.649389828641979</v>
      </c>
      <c r="O80" s="15">
        <f t="shared" si="31"/>
        <v>356450</v>
      </c>
      <c r="P80" s="15">
        <v>121076</v>
      </c>
      <c r="Q80" s="15">
        <v>60311</v>
      </c>
      <c r="R80" s="19">
        <f t="shared" si="32"/>
        <v>49.812514453731538</v>
      </c>
      <c r="S80" s="54">
        <f t="shared" si="33"/>
        <v>120622</v>
      </c>
      <c r="T80" s="26">
        <v>338261</v>
      </c>
      <c r="U80" s="54">
        <v>112753</v>
      </c>
      <c r="V80" s="26">
        <f t="shared" si="36"/>
        <v>249670.3248</v>
      </c>
      <c r="W80" s="105">
        <f t="shared" si="35"/>
        <v>83223.441600000006</v>
      </c>
      <c r="X80" s="26"/>
      <c r="Y80" s="54"/>
      <c r="Z80" s="181">
        <f t="shared" si="29"/>
        <v>3</v>
      </c>
      <c r="AA80" s="192"/>
      <c r="AB80" s="193"/>
    </row>
    <row r="81" spans="1:28" s="4" customFormat="1" ht="41.25" customHeight="1">
      <c r="A81" s="5">
        <v>76</v>
      </c>
      <c r="B81" s="7" t="s">
        <v>68</v>
      </c>
      <c r="C81" s="6" t="s">
        <v>7</v>
      </c>
      <c r="D81" s="15">
        <v>60637</v>
      </c>
      <c r="E81" s="24">
        <v>107327</v>
      </c>
      <c r="F81" s="26">
        <v>514723</v>
      </c>
      <c r="G81" s="15">
        <v>554956</v>
      </c>
      <c r="H81" s="17">
        <f t="shared" si="25"/>
        <v>107.81643719048886</v>
      </c>
      <c r="I81" s="15">
        <v>179115</v>
      </c>
      <c r="J81" s="15">
        <v>383344</v>
      </c>
      <c r="K81" s="61">
        <f t="shared" si="30"/>
        <v>214.02115959020742</v>
      </c>
      <c r="L81" s="26">
        <v>550138</v>
      </c>
      <c r="M81" s="15">
        <v>265297</v>
      </c>
      <c r="N81" s="19">
        <f t="shared" si="26"/>
        <v>48.223718412471051</v>
      </c>
      <c r="O81" s="15">
        <f t="shared" si="31"/>
        <v>530594</v>
      </c>
      <c r="P81" s="15">
        <v>193031</v>
      </c>
      <c r="Q81" s="15">
        <v>53016</v>
      </c>
      <c r="R81" s="19">
        <f t="shared" si="32"/>
        <v>27.465018572146441</v>
      </c>
      <c r="S81" s="54">
        <f t="shared" si="33"/>
        <v>106032</v>
      </c>
      <c r="T81" s="26">
        <v>562579</v>
      </c>
      <c r="U81" s="54">
        <v>188433</v>
      </c>
      <c r="V81" s="26">
        <f t="shared" si="36"/>
        <v>261190.9872</v>
      </c>
      <c r="W81" s="105">
        <f t="shared" si="35"/>
        <v>87063.662400000001</v>
      </c>
      <c r="X81" s="26"/>
      <c r="Y81" s="54"/>
      <c r="Z81" s="181">
        <f t="shared" si="29"/>
        <v>3</v>
      </c>
      <c r="AA81" s="196"/>
      <c r="AB81" s="197"/>
    </row>
    <row r="82" spans="1:28" ht="25.5">
      <c r="A82" s="5">
        <v>77</v>
      </c>
      <c r="B82" s="7" t="s">
        <v>69</v>
      </c>
      <c r="C82" s="98" t="s">
        <v>7</v>
      </c>
      <c r="D82" s="56">
        <v>50553</v>
      </c>
      <c r="E82" s="99">
        <v>89479</v>
      </c>
      <c r="F82" s="58">
        <v>351360</v>
      </c>
      <c r="G82" s="15">
        <v>347112</v>
      </c>
      <c r="H82" s="17">
        <f t="shared" si="25"/>
        <v>98.790983606557376</v>
      </c>
      <c r="I82" s="15">
        <v>122297</v>
      </c>
      <c r="J82" s="15">
        <v>114956</v>
      </c>
      <c r="K82" s="61">
        <f t="shared" si="30"/>
        <v>93.997399772684531</v>
      </c>
      <c r="L82" s="26">
        <v>369733</v>
      </c>
      <c r="M82" s="15">
        <v>188331</v>
      </c>
      <c r="N82" s="19">
        <f t="shared" si="26"/>
        <v>50.937027530677547</v>
      </c>
      <c r="O82" s="15">
        <f t="shared" si="31"/>
        <v>376662</v>
      </c>
      <c r="P82" s="15">
        <v>129731</v>
      </c>
      <c r="Q82" s="15">
        <v>57179</v>
      </c>
      <c r="R82" s="19">
        <f t="shared" si="32"/>
        <v>44.075047598492262</v>
      </c>
      <c r="S82" s="54">
        <f t="shared" si="33"/>
        <v>114358</v>
      </c>
      <c r="T82" s="26">
        <v>393215</v>
      </c>
      <c r="U82" s="54">
        <v>117211</v>
      </c>
      <c r="V82" s="26">
        <f t="shared" si="36"/>
        <v>217756.0944</v>
      </c>
      <c r="W82" s="105">
        <f t="shared" si="35"/>
        <v>72585.364799999996</v>
      </c>
      <c r="X82" s="26"/>
      <c r="Y82" s="54"/>
      <c r="Z82" s="181">
        <f t="shared" si="29"/>
        <v>3</v>
      </c>
      <c r="AA82" s="192"/>
      <c r="AB82" s="193"/>
    </row>
    <row r="83" spans="1:28" ht="25.5">
      <c r="A83" s="5">
        <v>78</v>
      </c>
      <c r="B83" s="7" t="s">
        <v>14</v>
      </c>
      <c r="C83" s="98" t="s">
        <v>6</v>
      </c>
      <c r="D83" s="56">
        <v>21722</v>
      </c>
      <c r="E83" s="99">
        <v>38448</v>
      </c>
      <c r="F83" s="58">
        <v>156994</v>
      </c>
      <c r="G83" s="15">
        <v>162860</v>
      </c>
      <c r="H83" s="17">
        <f t="shared" si="25"/>
        <v>103.73644852669528</v>
      </c>
      <c r="I83" s="15">
        <v>54645</v>
      </c>
      <c r="J83" s="15">
        <v>53410</v>
      </c>
      <c r="K83" s="61">
        <f t="shared" si="30"/>
        <v>97.739957910147311</v>
      </c>
      <c r="L83" s="26">
        <v>149595</v>
      </c>
      <c r="M83" s="15">
        <v>82587</v>
      </c>
      <c r="N83" s="19">
        <f t="shared" si="26"/>
        <v>55.207059059460541</v>
      </c>
      <c r="O83" s="15">
        <f t="shared" si="31"/>
        <v>165174</v>
      </c>
      <c r="P83" s="15">
        <v>52489</v>
      </c>
      <c r="Q83" s="15">
        <v>25849</v>
      </c>
      <c r="R83" s="19">
        <f t="shared" si="32"/>
        <v>49.246508792318387</v>
      </c>
      <c r="S83" s="54">
        <f t="shared" si="33"/>
        <v>51698</v>
      </c>
      <c r="T83" s="26">
        <v>146212</v>
      </c>
      <c r="U83" s="54">
        <v>52682</v>
      </c>
      <c r="V83" s="26">
        <f t="shared" si="36"/>
        <v>93567.052800000005</v>
      </c>
      <c r="W83" s="105">
        <f t="shared" si="35"/>
        <v>31189.017599999999</v>
      </c>
      <c r="X83" s="26"/>
      <c r="Y83" s="54"/>
      <c r="Z83" s="181">
        <f t="shared" si="29"/>
        <v>3.0000000000000004</v>
      </c>
      <c r="AA83" s="192"/>
      <c r="AB83" s="193"/>
    </row>
    <row r="84" spans="1:28" ht="25.5">
      <c r="A84" s="5">
        <v>79</v>
      </c>
      <c r="B84" s="7" t="s">
        <v>15</v>
      </c>
      <c r="C84" s="98" t="s">
        <v>7</v>
      </c>
      <c r="D84" s="56">
        <v>31617</v>
      </c>
      <c r="E84" s="99">
        <v>55962</v>
      </c>
      <c r="F84" s="58">
        <v>219298</v>
      </c>
      <c r="G84" s="15">
        <v>217459</v>
      </c>
      <c r="H84" s="17">
        <f t="shared" si="25"/>
        <v>99.161415060784861</v>
      </c>
      <c r="I84" s="15">
        <v>76337</v>
      </c>
      <c r="J84" s="15">
        <v>105813</v>
      </c>
      <c r="K84" s="61">
        <f t="shared" si="30"/>
        <v>138.61299238901188</v>
      </c>
      <c r="L84" s="26">
        <v>218628</v>
      </c>
      <c r="M84" s="15">
        <v>102972</v>
      </c>
      <c r="N84" s="19">
        <f t="shared" si="26"/>
        <v>47.099182172457326</v>
      </c>
      <c r="O84" s="15">
        <f t="shared" si="31"/>
        <v>205944</v>
      </c>
      <c r="P84" s="15">
        <v>76703</v>
      </c>
      <c r="Q84" s="15">
        <v>47608</v>
      </c>
      <c r="R84" s="19">
        <f t="shared" si="32"/>
        <v>62.067976480711316</v>
      </c>
      <c r="S84" s="54">
        <f t="shared" si="33"/>
        <v>95216</v>
      </c>
      <c r="T84" s="26">
        <v>249788</v>
      </c>
      <c r="U84" s="54">
        <v>81183</v>
      </c>
      <c r="V84" s="26">
        <f t="shared" si="36"/>
        <v>136189.1232</v>
      </c>
      <c r="W84" s="105">
        <f t="shared" si="35"/>
        <v>45396.374400000001</v>
      </c>
      <c r="X84" s="26"/>
      <c r="Y84" s="54"/>
      <c r="Z84" s="181">
        <f t="shared" si="29"/>
        <v>3</v>
      </c>
      <c r="AA84" s="192"/>
      <c r="AB84" s="193"/>
    </row>
    <row r="85" spans="1:28" ht="25.5">
      <c r="A85" s="5">
        <v>80</v>
      </c>
      <c r="B85" s="7" t="s">
        <v>70</v>
      </c>
      <c r="C85" s="98" t="s">
        <v>5</v>
      </c>
      <c r="D85" s="56">
        <v>91239</v>
      </c>
      <c r="E85" s="99">
        <v>161493</v>
      </c>
      <c r="F85" s="58">
        <v>374959</v>
      </c>
      <c r="G85" s="15">
        <v>408271</v>
      </c>
      <c r="H85" s="17">
        <f t="shared" si="25"/>
        <v>108.88417133606607</v>
      </c>
      <c r="I85" s="15">
        <v>130926</v>
      </c>
      <c r="J85" s="15">
        <v>107536</v>
      </c>
      <c r="K85" s="61">
        <f t="shared" si="30"/>
        <v>82.134946458304697</v>
      </c>
      <c r="L85" s="26">
        <v>371702</v>
      </c>
      <c r="M85" s="15">
        <v>175485</v>
      </c>
      <c r="N85" s="19">
        <f t="shared" si="26"/>
        <v>47.211206826974298</v>
      </c>
      <c r="O85" s="15">
        <f t="shared" si="31"/>
        <v>350970</v>
      </c>
      <c r="P85" s="15">
        <v>130422</v>
      </c>
      <c r="Q85" s="15">
        <v>56366</v>
      </c>
      <c r="R85" s="19">
        <f t="shared" si="32"/>
        <v>43.218168713867293</v>
      </c>
      <c r="S85" s="54">
        <f t="shared" si="33"/>
        <v>112732</v>
      </c>
      <c r="T85" s="26">
        <v>370450</v>
      </c>
      <c r="U85" s="54">
        <v>128183</v>
      </c>
      <c r="V85" s="26">
        <f t="shared" si="36"/>
        <v>393009.36479999998</v>
      </c>
      <c r="W85" s="105">
        <f t="shared" si="35"/>
        <v>131003.1216</v>
      </c>
      <c r="X85" s="26"/>
      <c r="Y85" s="54"/>
      <c r="Z85" s="181">
        <f t="shared" si="29"/>
        <v>3</v>
      </c>
      <c r="AA85" s="192"/>
      <c r="AB85" s="193"/>
    </row>
    <row r="86" spans="1:28" ht="25.5">
      <c r="A86" s="5">
        <v>81</v>
      </c>
      <c r="B86" s="7" t="s">
        <v>71</v>
      </c>
      <c r="C86" s="98" t="s">
        <v>5</v>
      </c>
      <c r="D86" s="56">
        <v>44461</v>
      </c>
      <c r="E86" s="99">
        <v>78696</v>
      </c>
      <c r="F86" s="58">
        <v>203810</v>
      </c>
      <c r="G86" s="15">
        <v>198802</v>
      </c>
      <c r="H86" s="17">
        <f t="shared" si="25"/>
        <v>97.542809479417102</v>
      </c>
      <c r="I86" s="15">
        <v>70940</v>
      </c>
      <c r="J86" s="15">
        <v>82619</v>
      </c>
      <c r="K86" s="61">
        <f t="shared" si="30"/>
        <v>116.46320834508035</v>
      </c>
      <c r="L86" s="26">
        <v>238716</v>
      </c>
      <c r="M86" s="15">
        <v>126628</v>
      </c>
      <c r="N86" s="19">
        <f t="shared" si="26"/>
        <v>53.04545987700866</v>
      </c>
      <c r="O86" s="15">
        <f t="shared" si="31"/>
        <v>253256</v>
      </c>
      <c r="P86" s="15">
        <v>83760</v>
      </c>
      <c r="Q86" s="15">
        <v>44150</v>
      </c>
      <c r="R86" s="19">
        <f t="shared" si="32"/>
        <v>52.710124164278895</v>
      </c>
      <c r="S86" s="54">
        <f t="shared" si="33"/>
        <v>88300</v>
      </c>
      <c r="T86" s="26">
        <v>232144</v>
      </c>
      <c r="U86" s="54">
        <v>77666</v>
      </c>
      <c r="V86" s="26">
        <f t="shared" si="36"/>
        <v>191514.58559999999</v>
      </c>
      <c r="W86" s="105">
        <f t="shared" si="35"/>
        <v>63838.195200000002</v>
      </c>
      <c r="X86" s="26"/>
      <c r="Y86" s="54"/>
      <c r="Z86" s="181">
        <f t="shared" si="29"/>
        <v>2.9999999999999996</v>
      </c>
      <c r="AA86" s="192"/>
      <c r="AB86" s="193"/>
    </row>
    <row r="87" spans="1:28" ht="25.5">
      <c r="A87" s="5">
        <v>82</v>
      </c>
      <c r="B87" s="7" t="s">
        <v>72</v>
      </c>
      <c r="C87" s="98" t="s">
        <v>5</v>
      </c>
      <c r="D87" s="56">
        <v>24125</v>
      </c>
      <c r="E87" s="99">
        <v>42701</v>
      </c>
      <c r="F87" s="58">
        <v>165637</v>
      </c>
      <c r="G87" s="15">
        <v>157741</v>
      </c>
      <c r="H87" s="17">
        <f t="shared" si="25"/>
        <v>95.232949159909921</v>
      </c>
      <c r="I87" s="15">
        <v>59663</v>
      </c>
      <c r="J87" s="15">
        <v>57221</v>
      </c>
      <c r="K87" s="61">
        <f t="shared" si="30"/>
        <v>95.907011045371505</v>
      </c>
      <c r="L87" s="26">
        <v>165887</v>
      </c>
      <c r="M87" s="15">
        <v>89129</v>
      </c>
      <c r="N87" s="19">
        <f t="shared" si="26"/>
        <v>53.728743060034844</v>
      </c>
      <c r="O87" s="15">
        <f t="shared" si="31"/>
        <v>178258</v>
      </c>
      <c r="P87" s="15">
        <v>58204</v>
      </c>
      <c r="Q87" s="15">
        <v>36347</v>
      </c>
      <c r="R87" s="19">
        <f t="shared" si="32"/>
        <v>62.447598103223143</v>
      </c>
      <c r="S87" s="54">
        <f t="shared" si="33"/>
        <v>72694</v>
      </c>
      <c r="T87" s="26">
        <v>169605</v>
      </c>
      <c r="U87" s="54">
        <v>59776</v>
      </c>
      <c r="V87" s="26">
        <f t="shared" si="36"/>
        <v>103917.15360000001</v>
      </c>
      <c r="W87" s="105">
        <f t="shared" si="35"/>
        <v>34639.051200000002</v>
      </c>
      <c r="X87" s="26"/>
      <c r="Y87" s="54"/>
      <c r="Z87" s="181">
        <f t="shared" si="29"/>
        <v>3</v>
      </c>
      <c r="AA87" s="192"/>
      <c r="AB87" s="193"/>
    </row>
    <row r="88" spans="1:28" ht="25.5">
      <c r="A88" s="5">
        <v>83</v>
      </c>
      <c r="B88" s="7" t="s">
        <v>16</v>
      </c>
      <c r="C88" s="98" t="s">
        <v>5</v>
      </c>
      <c r="D88" s="56">
        <v>27188</v>
      </c>
      <c r="E88" s="99">
        <v>48123</v>
      </c>
      <c r="F88" s="58">
        <v>185052</v>
      </c>
      <c r="G88" s="15">
        <v>160418</v>
      </c>
      <c r="H88" s="17">
        <f t="shared" si="25"/>
        <v>86.688066057108273</v>
      </c>
      <c r="I88" s="15">
        <v>64569</v>
      </c>
      <c r="J88" s="15">
        <v>62653</v>
      </c>
      <c r="K88" s="61">
        <f t="shared" si="30"/>
        <v>97.032631758274093</v>
      </c>
      <c r="L88" s="26">
        <v>183783</v>
      </c>
      <c r="M88" s="15">
        <v>91816</v>
      </c>
      <c r="N88" s="19">
        <f t="shared" si="26"/>
        <v>49.958918942448435</v>
      </c>
      <c r="O88" s="15">
        <f t="shared" si="31"/>
        <v>183632</v>
      </c>
      <c r="P88" s="15">
        <v>64491</v>
      </c>
      <c r="Q88" s="15">
        <v>30858</v>
      </c>
      <c r="R88" s="19">
        <f t="shared" si="32"/>
        <v>47.848537005163514</v>
      </c>
      <c r="S88" s="54">
        <f t="shared" si="33"/>
        <v>61716</v>
      </c>
      <c r="T88" s="26">
        <v>184533</v>
      </c>
      <c r="U88" s="54">
        <v>64759</v>
      </c>
      <c r="V88" s="26">
        <f t="shared" si="36"/>
        <v>117112.13279999999</v>
      </c>
      <c r="W88" s="105">
        <f t="shared" si="35"/>
        <v>39037.3776</v>
      </c>
      <c r="X88" s="26"/>
      <c r="Y88" s="54"/>
      <c r="Z88" s="181">
        <f t="shared" si="29"/>
        <v>3</v>
      </c>
      <c r="AA88" s="192"/>
      <c r="AB88" s="193"/>
    </row>
    <row r="89" spans="1:28" ht="25.5">
      <c r="A89" s="5">
        <v>84</v>
      </c>
      <c r="B89" s="7" t="s">
        <v>17</v>
      </c>
      <c r="C89" s="98" t="s">
        <v>5</v>
      </c>
      <c r="D89" s="56">
        <v>25263</v>
      </c>
      <c r="E89" s="99">
        <v>44716</v>
      </c>
      <c r="F89" s="58">
        <v>168797</v>
      </c>
      <c r="G89" s="15">
        <v>168517</v>
      </c>
      <c r="H89" s="17">
        <f t="shared" si="25"/>
        <v>99.834120274649436</v>
      </c>
      <c r="I89" s="15">
        <v>58754</v>
      </c>
      <c r="J89" s="15">
        <v>58652</v>
      </c>
      <c r="K89" s="61">
        <f t="shared" si="30"/>
        <v>99.826394798652004</v>
      </c>
      <c r="L89" s="26">
        <v>159898</v>
      </c>
      <c r="M89" s="15">
        <v>83411</v>
      </c>
      <c r="N89" s="19">
        <f t="shared" si="26"/>
        <v>52.165130270547479</v>
      </c>
      <c r="O89" s="15">
        <f t="shared" si="31"/>
        <v>166822</v>
      </c>
      <c r="P89" s="15">
        <v>56105</v>
      </c>
      <c r="Q89" s="15">
        <v>28994</v>
      </c>
      <c r="R89" s="19">
        <f t="shared" si="32"/>
        <v>51.678103555832813</v>
      </c>
      <c r="S89" s="54">
        <f t="shared" si="33"/>
        <v>57988</v>
      </c>
      <c r="T89" s="26">
        <v>159698</v>
      </c>
      <c r="U89" s="54">
        <v>54745</v>
      </c>
      <c r="V89" s="26">
        <f t="shared" si="36"/>
        <v>108820.8576</v>
      </c>
      <c r="W89" s="105">
        <f t="shared" si="35"/>
        <v>36273.619200000001</v>
      </c>
      <c r="X89" s="26"/>
      <c r="Y89" s="54"/>
      <c r="Z89" s="181">
        <f t="shared" si="29"/>
        <v>3</v>
      </c>
      <c r="AA89" s="192"/>
      <c r="AB89" s="193"/>
    </row>
    <row r="90" spans="1:28" ht="25.5">
      <c r="A90" s="5">
        <v>85</v>
      </c>
      <c r="B90" s="7" t="s">
        <v>18</v>
      </c>
      <c r="C90" s="98" t="s">
        <v>5</v>
      </c>
      <c r="D90" s="56">
        <v>43082</v>
      </c>
      <c r="E90" s="99">
        <v>76255</v>
      </c>
      <c r="F90" s="58">
        <v>267078</v>
      </c>
      <c r="G90" s="15">
        <v>241049</v>
      </c>
      <c r="H90" s="17">
        <f t="shared" si="25"/>
        <v>90.254157961344632</v>
      </c>
      <c r="I90" s="15">
        <v>93113</v>
      </c>
      <c r="J90" s="15">
        <v>76762</v>
      </c>
      <c r="K90" s="61">
        <f t="shared" si="30"/>
        <v>82.439616380097306</v>
      </c>
      <c r="L90" s="26">
        <v>266850</v>
      </c>
      <c r="M90" s="15">
        <v>115534</v>
      </c>
      <c r="N90" s="19">
        <f t="shared" si="26"/>
        <v>43.295484354506272</v>
      </c>
      <c r="O90" s="15">
        <f t="shared" si="31"/>
        <v>231068</v>
      </c>
      <c r="P90" s="15">
        <v>93637</v>
      </c>
      <c r="Q90" s="15">
        <v>44271</v>
      </c>
      <c r="R90" s="19">
        <f t="shared" si="32"/>
        <v>47.27938742163888</v>
      </c>
      <c r="S90" s="54">
        <f t="shared" si="33"/>
        <v>88542</v>
      </c>
      <c r="T90" s="26">
        <v>250487</v>
      </c>
      <c r="U90" s="54">
        <v>94347</v>
      </c>
      <c r="V90" s="26">
        <f t="shared" si="36"/>
        <v>185574.16800000001</v>
      </c>
      <c r="W90" s="105">
        <f t="shared" si="35"/>
        <v>61858.055999999997</v>
      </c>
      <c r="X90" s="26"/>
      <c r="Y90" s="54"/>
      <c r="Z90" s="181">
        <f t="shared" si="29"/>
        <v>3.0000000000000004</v>
      </c>
      <c r="AA90" s="192"/>
      <c r="AB90" s="193"/>
    </row>
    <row r="91" spans="1:28" ht="25.5">
      <c r="A91" s="5">
        <v>86</v>
      </c>
      <c r="B91" s="7" t="s">
        <v>19</v>
      </c>
      <c r="C91" s="98" t="s">
        <v>6</v>
      </c>
      <c r="D91" s="56">
        <v>21023</v>
      </c>
      <c r="E91" s="99">
        <v>37211</v>
      </c>
      <c r="F91" s="58">
        <v>182822</v>
      </c>
      <c r="G91" s="15">
        <v>188815</v>
      </c>
      <c r="H91" s="17">
        <f t="shared" si="25"/>
        <v>103.27805187559484</v>
      </c>
      <c r="I91" s="15">
        <v>64623</v>
      </c>
      <c r="J91" s="15">
        <v>65642</v>
      </c>
      <c r="K91" s="61">
        <f t="shared" si="30"/>
        <v>101.57683796790616</v>
      </c>
      <c r="L91" s="26">
        <v>201096</v>
      </c>
      <c r="M91" s="15">
        <v>112753</v>
      </c>
      <c r="N91" s="19">
        <f t="shared" si="26"/>
        <v>56.06924056172177</v>
      </c>
      <c r="O91" s="15">
        <f t="shared" si="31"/>
        <v>225506</v>
      </c>
      <c r="P91" s="15">
        <v>71015</v>
      </c>
      <c r="Q91" s="15">
        <v>62932</v>
      </c>
      <c r="R91" s="19">
        <f t="shared" si="32"/>
        <v>88.61789762726184</v>
      </c>
      <c r="S91" s="54">
        <f t="shared" si="33"/>
        <v>125864</v>
      </c>
      <c r="T91" s="26">
        <v>223750</v>
      </c>
      <c r="U91" s="54">
        <v>86679</v>
      </c>
      <c r="V91" s="26">
        <f t="shared" si="36"/>
        <v>90556.689599999998</v>
      </c>
      <c r="W91" s="105">
        <f t="shared" si="35"/>
        <v>30185.563200000001</v>
      </c>
      <c r="X91" s="26"/>
      <c r="Y91" s="54"/>
      <c r="Z91" s="181">
        <f t="shared" si="29"/>
        <v>3</v>
      </c>
      <c r="AA91" s="192"/>
      <c r="AB91" s="193"/>
    </row>
    <row r="92" spans="1:28" s="50" customFormat="1" ht="25.5" customHeight="1">
      <c r="A92" s="107">
        <v>87</v>
      </c>
      <c r="B92" s="111" t="s">
        <v>73</v>
      </c>
      <c r="C92" s="122" t="s">
        <v>5</v>
      </c>
      <c r="D92" s="115"/>
      <c r="E92" s="123"/>
      <c r="F92" s="114">
        <v>36736</v>
      </c>
      <c r="G92" s="109">
        <v>45282</v>
      </c>
      <c r="H92" s="90">
        <f t="shared" si="25"/>
        <v>123.26328397212542</v>
      </c>
      <c r="I92" s="109">
        <v>12787</v>
      </c>
      <c r="J92" s="109">
        <v>17145</v>
      </c>
      <c r="K92" s="118">
        <f t="shared" si="30"/>
        <v>134.0814890122781</v>
      </c>
      <c r="L92" s="113">
        <v>40282</v>
      </c>
      <c r="M92" s="109">
        <v>23772</v>
      </c>
      <c r="N92" s="116">
        <f t="shared" si="26"/>
        <v>59.013951640931431</v>
      </c>
      <c r="O92" s="109">
        <f t="shared" si="31"/>
        <v>47544</v>
      </c>
      <c r="P92" s="109">
        <v>14134</v>
      </c>
      <c r="Q92" s="109">
        <v>8337</v>
      </c>
      <c r="R92" s="116">
        <f t="shared" si="32"/>
        <v>58.985425215791707</v>
      </c>
      <c r="S92" s="119">
        <f t="shared" si="33"/>
        <v>16674</v>
      </c>
      <c r="T92" s="113">
        <v>43282</v>
      </c>
      <c r="U92" s="119">
        <v>15187</v>
      </c>
      <c r="V92" s="113">
        <f>W92*2</f>
        <v>30374</v>
      </c>
      <c r="W92" s="110">
        <v>15187</v>
      </c>
      <c r="X92" s="113"/>
      <c r="Y92" s="129"/>
      <c r="Z92" s="181">
        <f t="shared" si="29"/>
        <v>2</v>
      </c>
      <c r="AA92" s="506" t="s">
        <v>173</v>
      </c>
      <c r="AB92" s="506"/>
    </row>
    <row r="93" spans="1:28" s="50" customFormat="1" ht="27.75" customHeight="1">
      <c r="A93" s="107">
        <v>88</v>
      </c>
      <c r="B93" s="111" t="s">
        <v>20</v>
      </c>
      <c r="C93" s="122" t="s">
        <v>5</v>
      </c>
      <c r="D93" s="115"/>
      <c r="E93" s="123"/>
      <c r="F93" s="114">
        <v>60000</v>
      </c>
      <c r="G93" s="109">
        <v>61458</v>
      </c>
      <c r="H93" s="90">
        <f t="shared" si="25"/>
        <v>102.42999999999999</v>
      </c>
      <c r="I93" s="109">
        <v>20884</v>
      </c>
      <c r="J93" s="109">
        <v>20263</v>
      </c>
      <c r="K93" s="118">
        <f t="shared" si="30"/>
        <v>97.026431718061673</v>
      </c>
      <c r="L93" s="113">
        <v>61807</v>
      </c>
      <c r="M93" s="109">
        <v>34652</v>
      </c>
      <c r="N93" s="116">
        <f t="shared" si="26"/>
        <v>56.064847023799892</v>
      </c>
      <c r="O93" s="109">
        <f t="shared" si="31"/>
        <v>69304</v>
      </c>
      <c r="P93" s="109">
        <v>21687</v>
      </c>
      <c r="Q93" s="109">
        <v>12140</v>
      </c>
      <c r="R93" s="116">
        <f t="shared" si="32"/>
        <v>55.978235809471109</v>
      </c>
      <c r="S93" s="119">
        <f t="shared" si="33"/>
        <v>24280</v>
      </c>
      <c r="T93" s="113">
        <v>61000</v>
      </c>
      <c r="U93" s="119">
        <v>21035</v>
      </c>
      <c r="V93" s="113">
        <f t="shared" ref="V93:V95" si="37">W93*2</f>
        <v>42070</v>
      </c>
      <c r="W93" s="110">
        <v>21035</v>
      </c>
      <c r="X93" s="113"/>
      <c r="Y93" s="129"/>
      <c r="Z93" s="181">
        <f t="shared" si="29"/>
        <v>2</v>
      </c>
      <c r="AA93" s="506" t="s">
        <v>173</v>
      </c>
      <c r="AB93" s="506"/>
    </row>
    <row r="94" spans="1:28" s="50" customFormat="1" ht="25.5" customHeight="1">
      <c r="A94" s="107">
        <v>89</v>
      </c>
      <c r="B94" s="111" t="s">
        <v>21</v>
      </c>
      <c r="C94" s="108" t="s">
        <v>5</v>
      </c>
      <c r="D94" s="109"/>
      <c r="E94" s="110"/>
      <c r="F94" s="113">
        <v>79860</v>
      </c>
      <c r="G94" s="109">
        <v>67318</v>
      </c>
      <c r="H94" s="90">
        <f t="shared" si="25"/>
        <v>84.295016278487353</v>
      </c>
      <c r="I94" s="109">
        <v>28246</v>
      </c>
      <c r="J94" s="109">
        <v>22932</v>
      </c>
      <c r="K94" s="118">
        <f t="shared" si="30"/>
        <v>81.186716703250013</v>
      </c>
      <c r="L94" s="113">
        <v>88619</v>
      </c>
      <c r="M94" s="109">
        <v>32363</v>
      </c>
      <c r="N94" s="116">
        <f t="shared" si="26"/>
        <v>36.519256592829983</v>
      </c>
      <c r="O94" s="109">
        <f t="shared" si="31"/>
        <v>64726</v>
      </c>
      <c r="P94" s="109">
        <v>31094</v>
      </c>
      <c r="Q94" s="109">
        <v>11356</v>
      </c>
      <c r="R94" s="116">
        <f t="shared" si="32"/>
        <v>36.521515404901265</v>
      </c>
      <c r="S94" s="119">
        <f t="shared" si="33"/>
        <v>22712</v>
      </c>
      <c r="T94" s="113">
        <v>89292</v>
      </c>
      <c r="U94" s="119">
        <v>29764</v>
      </c>
      <c r="V94" s="113">
        <f t="shared" si="37"/>
        <v>59528</v>
      </c>
      <c r="W94" s="110">
        <v>29764</v>
      </c>
      <c r="X94" s="113"/>
      <c r="Y94" s="129"/>
      <c r="Z94" s="181">
        <f t="shared" si="29"/>
        <v>2</v>
      </c>
      <c r="AA94" s="506" t="s">
        <v>173</v>
      </c>
      <c r="AB94" s="506"/>
    </row>
    <row r="95" spans="1:28" s="50" customFormat="1" ht="25.5" customHeight="1">
      <c r="A95" s="107">
        <v>90</v>
      </c>
      <c r="B95" s="111" t="s">
        <v>74</v>
      </c>
      <c r="C95" s="108" t="s">
        <v>5</v>
      </c>
      <c r="D95" s="109"/>
      <c r="E95" s="110"/>
      <c r="F95" s="113">
        <v>28000</v>
      </c>
      <c r="G95" s="109">
        <v>27315</v>
      </c>
      <c r="H95" s="90">
        <f t="shared" si="25"/>
        <v>97.553571428571431</v>
      </c>
      <c r="I95" s="109">
        <v>9746</v>
      </c>
      <c r="J95" s="109">
        <v>6906</v>
      </c>
      <c r="K95" s="118">
        <f t="shared" si="30"/>
        <v>70.85983993433203</v>
      </c>
      <c r="L95" s="113">
        <v>29709</v>
      </c>
      <c r="M95" s="109">
        <v>12659</v>
      </c>
      <c r="N95" s="116">
        <f t="shared" si="26"/>
        <v>42.609983506681473</v>
      </c>
      <c r="O95" s="109">
        <f t="shared" si="31"/>
        <v>25318</v>
      </c>
      <c r="P95" s="109">
        <v>10424</v>
      </c>
      <c r="Q95" s="109">
        <v>3917</v>
      </c>
      <c r="R95" s="116">
        <f t="shared" si="32"/>
        <v>37.576745970836534</v>
      </c>
      <c r="S95" s="119">
        <f t="shared" si="33"/>
        <v>7834</v>
      </c>
      <c r="T95" s="113">
        <v>29709</v>
      </c>
      <c r="U95" s="119">
        <v>10424</v>
      </c>
      <c r="V95" s="113">
        <f t="shared" si="37"/>
        <v>20848</v>
      </c>
      <c r="W95" s="110">
        <v>10424</v>
      </c>
      <c r="X95" s="113"/>
      <c r="Y95" s="129"/>
      <c r="Z95" s="181">
        <f t="shared" si="29"/>
        <v>2</v>
      </c>
      <c r="AA95" s="506" t="s">
        <v>173</v>
      </c>
      <c r="AB95" s="506"/>
    </row>
    <row r="96" spans="1:28" s="50" customFormat="1" ht="40.5" customHeight="1">
      <c r="A96" s="107">
        <v>91</v>
      </c>
      <c r="B96" s="111" t="s">
        <v>105</v>
      </c>
      <c r="C96" s="108" t="s">
        <v>5</v>
      </c>
      <c r="D96" s="109"/>
      <c r="E96" s="110"/>
      <c r="F96" s="113">
        <v>24929</v>
      </c>
      <c r="G96" s="109">
        <v>15279</v>
      </c>
      <c r="H96" s="90">
        <f t="shared" si="25"/>
        <v>61.290063781138436</v>
      </c>
      <c r="I96" s="109">
        <v>8449</v>
      </c>
      <c r="J96" s="109">
        <v>6917</v>
      </c>
      <c r="K96" s="118">
        <f t="shared" si="30"/>
        <v>81.867676648124046</v>
      </c>
      <c r="L96" s="113">
        <v>25562</v>
      </c>
      <c r="M96" s="109">
        <v>11090</v>
      </c>
      <c r="N96" s="116">
        <f t="shared" si="26"/>
        <v>43.384711681402081</v>
      </c>
      <c r="O96" s="109">
        <f t="shared" si="31"/>
        <v>22180</v>
      </c>
      <c r="P96" s="109">
        <v>8969</v>
      </c>
      <c r="Q96" s="109">
        <v>3868</v>
      </c>
      <c r="R96" s="116">
        <f t="shared" si="32"/>
        <v>43.12632400490579</v>
      </c>
      <c r="S96" s="119">
        <f t="shared" si="33"/>
        <v>7736</v>
      </c>
      <c r="T96" s="113">
        <v>24722</v>
      </c>
      <c r="U96" s="119">
        <v>8669</v>
      </c>
      <c r="V96" s="113">
        <f>W96*3</f>
        <v>26007</v>
      </c>
      <c r="W96" s="110">
        <v>8669</v>
      </c>
      <c r="X96" s="113"/>
      <c r="Y96" s="129"/>
      <c r="Z96" s="181">
        <f t="shared" si="29"/>
        <v>3</v>
      </c>
      <c r="AA96" s="506" t="s">
        <v>173</v>
      </c>
      <c r="AB96" s="506"/>
    </row>
    <row r="97" spans="1:28" s="50" customFormat="1" ht="39" customHeight="1">
      <c r="A97" s="107">
        <v>92</v>
      </c>
      <c r="B97" s="111" t="s">
        <v>75</v>
      </c>
      <c r="C97" s="108" t="s">
        <v>5</v>
      </c>
      <c r="D97" s="109"/>
      <c r="E97" s="110"/>
      <c r="F97" s="113">
        <v>19067</v>
      </c>
      <c r="G97" s="109">
        <v>3016</v>
      </c>
      <c r="H97" s="90">
        <f t="shared" si="25"/>
        <v>15.817905281376198</v>
      </c>
      <c r="I97" s="109">
        <v>6637</v>
      </c>
      <c r="J97" s="109">
        <v>705</v>
      </c>
      <c r="K97" s="118">
        <f t="shared" si="30"/>
        <v>10.622269097483802</v>
      </c>
      <c r="L97" s="113">
        <v>11806</v>
      </c>
      <c r="M97" s="109">
        <v>4653</v>
      </c>
      <c r="N97" s="116">
        <f t="shared" ref="N97:N99" si="38">M97/L97*100</f>
        <v>39.412163306793161</v>
      </c>
      <c r="O97" s="109">
        <f t="shared" si="31"/>
        <v>9306</v>
      </c>
      <c r="P97" s="109">
        <v>4142</v>
      </c>
      <c r="Q97" s="109">
        <v>2020</v>
      </c>
      <c r="R97" s="116">
        <f t="shared" si="32"/>
        <v>48.768710767745048</v>
      </c>
      <c r="S97" s="119">
        <f t="shared" si="33"/>
        <v>4040</v>
      </c>
      <c r="T97" s="113">
        <v>2506</v>
      </c>
      <c r="U97" s="119">
        <v>2319</v>
      </c>
      <c r="V97" s="113">
        <f>W97*3</f>
        <v>12120</v>
      </c>
      <c r="W97" s="110">
        <v>4040</v>
      </c>
      <c r="X97" s="113"/>
      <c r="Y97" s="129"/>
      <c r="Z97" s="181">
        <f t="shared" si="29"/>
        <v>3</v>
      </c>
      <c r="AA97" s="506" t="s">
        <v>173</v>
      </c>
      <c r="AB97" s="506"/>
    </row>
    <row r="98" spans="1:28" s="50" customFormat="1" ht="63.75">
      <c r="A98" s="107">
        <v>93</v>
      </c>
      <c r="B98" s="111" t="s">
        <v>118</v>
      </c>
      <c r="C98" s="108" t="s">
        <v>6</v>
      </c>
      <c r="D98" s="109"/>
      <c r="E98" s="110"/>
      <c r="F98" s="113">
        <v>3740</v>
      </c>
      <c r="G98" s="109">
        <v>4603</v>
      </c>
      <c r="H98" s="90">
        <f t="shared" si="25"/>
        <v>123.07486631016043</v>
      </c>
      <c r="I98" s="109">
        <v>1526</v>
      </c>
      <c r="J98" s="109">
        <v>1616</v>
      </c>
      <c r="K98" s="118">
        <f t="shared" si="30"/>
        <v>105.89777195281782</v>
      </c>
      <c r="L98" s="113">
        <v>3700</v>
      </c>
      <c r="M98" s="109">
        <v>1888</v>
      </c>
      <c r="N98" s="116">
        <f t="shared" si="38"/>
        <v>51.027027027027025</v>
      </c>
      <c r="O98" s="109">
        <f t="shared" si="31"/>
        <v>3776</v>
      </c>
      <c r="P98" s="109">
        <v>1850</v>
      </c>
      <c r="Q98" s="109">
        <v>24</v>
      </c>
      <c r="R98" s="116">
        <f t="shared" si="32"/>
        <v>1.2972972972972974</v>
      </c>
      <c r="S98" s="119">
        <f t="shared" si="33"/>
        <v>48</v>
      </c>
      <c r="T98" s="113">
        <v>3700</v>
      </c>
      <c r="U98" s="119">
        <v>1666</v>
      </c>
      <c r="V98" s="113">
        <f>W98*2</f>
        <v>3332</v>
      </c>
      <c r="W98" s="110">
        <v>1666</v>
      </c>
      <c r="X98" s="113"/>
      <c r="Y98" s="129"/>
      <c r="Z98" s="181">
        <f t="shared" si="29"/>
        <v>2</v>
      </c>
      <c r="AA98" s="506" t="s">
        <v>173</v>
      </c>
      <c r="AB98" s="506"/>
    </row>
    <row r="99" spans="1:28" s="50" customFormat="1" ht="25.5" customHeight="1">
      <c r="A99" s="107">
        <v>94</v>
      </c>
      <c r="B99" s="111" t="s">
        <v>22</v>
      </c>
      <c r="C99" s="108" t="s">
        <v>5</v>
      </c>
      <c r="D99" s="109"/>
      <c r="E99" s="110"/>
      <c r="F99" s="113">
        <v>4700</v>
      </c>
      <c r="G99" s="109">
        <v>1811</v>
      </c>
      <c r="H99" s="90">
        <f t="shared" si="25"/>
        <v>38.531914893617021</v>
      </c>
      <c r="I99" s="109">
        <v>1636</v>
      </c>
      <c r="J99" s="109">
        <v>258</v>
      </c>
      <c r="K99" s="118">
        <f t="shared" si="30"/>
        <v>15.770171149144256</v>
      </c>
      <c r="L99" s="113">
        <v>4500</v>
      </c>
      <c r="M99" s="109">
        <v>930</v>
      </c>
      <c r="N99" s="116">
        <f t="shared" si="38"/>
        <v>20.666666666666668</v>
      </c>
      <c r="O99" s="109">
        <f t="shared" si="31"/>
        <v>1860</v>
      </c>
      <c r="P99" s="109">
        <v>1579</v>
      </c>
      <c r="Q99" s="109">
        <v>309</v>
      </c>
      <c r="R99" s="116">
        <f t="shared" si="32"/>
        <v>19.569347688410385</v>
      </c>
      <c r="S99" s="119">
        <f t="shared" si="33"/>
        <v>618</v>
      </c>
      <c r="T99" s="113">
        <v>3000</v>
      </c>
      <c r="U99" s="119">
        <v>1100</v>
      </c>
      <c r="V99" s="113">
        <f>W99*3</f>
        <v>3300</v>
      </c>
      <c r="W99" s="110">
        <v>1100</v>
      </c>
      <c r="X99" s="113"/>
      <c r="Y99" s="129"/>
      <c r="Z99" s="181">
        <f t="shared" si="29"/>
        <v>3</v>
      </c>
      <c r="AA99" s="506" t="s">
        <v>173</v>
      </c>
      <c r="AB99" s="506"/>
    </row>
    <row r="100" spans="1:28" s="50" customFormat="1" ht="25.5">
      <c r="A100" s="107">
        <v>95</v>
      </c>
      <c r="B100" s="112" t="s">
        <v>76</v>
      </c>
      <c r="C100" s="108" t="s">
        <v>6</v>
      </c>
      <c r="D100" s="109"/>
      <c r="E100" s="110"/>
      <c r="F100" s="113"/>
      <c r="G100" s="109">
        <v>29955</v>
      </c>
      <c r="H100" s="90"/>
      <c r="I100" s="109"/>
      <c r="J100" s="109">
        <v>8377</v>
      </c>
      <c r="K100" s="118" t="e">
        <f t="shared" si="30"/>
        <v>#DIV/0!</v>
      </c>
      <c r="L100" s="113"/>
      <c r="M100" s="109">
        <v>12593</v>
      </c>
      <c r="N100" s="116">
        <v>0</v>
      </c>
      <c r="O100" s="109">
        <f t="shared" si="31"/>
        <v>25186</v>
      </c>
      <c r="P100" s="109"/>
      <c r="Q100" s="109">
        <v>4665</v>
      </c>
      <c r="R100" s="116" t="e">
        <f t="shared" si="32"/>
        <v>#DIV/0!</v>
      </c>
      <c r="S100" s="119">
        <f t="shared" si="33"/>
        <v>9330</v>
      </c>
      <c r="T100" s="113">
        <v>24216</v>
      </c>
      <c r="U100" s="119">
        <v>8969</v>
      </c>
      <c r="V100" s="113"/>
      <c r="W100" s="24"/>
      <c r="X100" s="113"/>
      <c r="Y100" s="130"/>
      <c r="Z100" s="181" t="e">
        <f t="shared" si="29"/>
        <v>#DIV/0!</v>
      </c>
      <c r="AA100" s="194"/>
      <c r="AB100" s="195"/>
    </row>
    <row r="101" spans="1:28" s="50" customFormat="1" ht="26.25" customHeight="1">
      <c r="A101" s="107">
        <v>96</v>
      </c>
      <c r="B101" s="111" t="s">
        <v>4</v>
      </c>
      <c r="C101" s="108" t="s">
        <v>5</v>
      </c>
      <c r="D101" s="109"/>
      <c r="E101" s="110"/>
      <c r="F101" s="113">
        <v>7217</v>
      </c>
      <c r="G101" s="109">
        <v>6842</v>
      </c>
      <c r="H101" s="90">
        <f t="shared" si="25"/>
        <v>94.803935153110714</v>
      </c>
      <c r="I101" s="109">
        <v>2510</v>
      </c>
      <c r="J101" s="109">
        <v>2311</v>
      </c>
      <c r="K101" s="118">
        <f t="shared" si="30"/>
        <v>92.071713147410364</v>
      </c>
      <c r="L101" s="113">
        <v>11244</v>
      </c>
      <c r="M101" s="109">
        <v>3927</v>
      </c>
      <c r="N101" s="116">
        <f t="shared" ref="N101" si="39">M101/L101*100</f>
        <v>34.925293489861261</v>
      </c>
      <c r="O101" s="109">
        <f t="shared" si="31"/>
        <v>7854</v>
      </c>
      <c r="P101" s="109">
        <v>3945</v>
      </c>
      <c r="Q101" s="109">
        <v>1366</v>
      </c>
      <c r="R101" s="116">
        <f t="shared" si="32"/>
        <v>34.626108998732576</v>
      </c>
      <c r="S101" s="119">
        <f t="shared" si="33"/>
        <v>2732</v>
      </c>
      <c r="T101" s="113">
        <v>19217</v>
      </c>
      <c r="U101" s="119">
        <v>6626</v>
      </c>
      <c r="V101" s="113">
        <f>W101*2</f>
        <v>7854</v>
      </c>
      <c r="W101" s="110">
        <v>3927</v>
      </c>
      <c r="X101" s="113"/>
      <c r="Y101" s="129"/>
      <c r="Z101" s="181">
        <f t="shared" si="29"/>
        <v>2</v>
      </c>
      <c r="AA101" s="506" t="s">
        <v>175</v>
      </c>
      <c r="AB101" s="506"/>
    </row>
    <row r="102" spans="1:28" s="50" customFormat="1" ht="25.5" customHeight="1">
      <c r="A102" s="107">
        <v>97</v>
      </c>
      <c r="B102" s="111" t="s">
        <v>77</v>
      </c>
      <c r="C102" s="108" t="s">
        <v>5</v>
      </c>
      <c r="D102" s="109"/>
      <c r="E102" s="110"/>
      <c r="F102" s="113">
        <v>5731</v>
      </c>
      <c r="G102" s="109">
        <v>6451</v>
      </c>
      <c r="H102" s="90">
        <f t="shared" si="25"/>
        <v>112.56325248647705</v>
      </c>
      <c r="I102" s="109">
        <v>1967</v>
      </c>
      <c r="J102" s="109">
        <v>2285</v>
      </c>
      <c r="K102" s="118">
        <f t="shared" si="30"/>
        <v>116.16675139806812</v>
      </c>
      <c r="L102" s="113">
        <v>9632</v>
      </c>
      <c r="M102" s="109">
        <v>5252</v>
      </c>
      <c r="N102" s="116">
        <f t="shared" ref="N102" si="40">M102/L102*100</f>
        <v>54.526578073089702</v>
      </c>
      <c r="O102" s="109">
        <f t="shared" si="31"/>
        <v>10504</v>
      </c>
      <c r="P102" s="109">
        <v>3380</v>
      </c>
      <c r="Q102" s="109">
        <v>729</v>
      </c>
      <c r="R102" s="116">
        <f t="shared" si="32"/>
        <v>21.568047337278106</v>
      </c>
      <c r="S102" s="119">
        <f t="shared" si="33"/>
        <v>1458</v>
      </c>
      <c r="T102" s="113">
        <v>26000</v>
      </c>
      <c r="U102" s="119">
        <v>10225</v>
      </c>
      <c r="V102" s="113">
        <f t="shared" ref="V102:V106" si="41">W102*2</f>
        <v>10504</v>
      </c>
      <c r="W102" s="110">
        <v>5252</v>
      </c>
      <c r="X102" s="113"/>
      <c r="Y102" s="129"/>
      <c r="Z102" s="181">
        <f t="shared" si="29"/>
        <v>2</v>
      </c>
      <c r="AA102" s="506" t="s">
        <v>176</v>
      </c>
      <c r="AB102" s="506"/>
    </row>
    <row r="103" spans="1:28" s="50" customFormat="1" ht="43.5" customHeight="1">
      <c r="A103" s="107">
        <v>98</v>
      </c>
      <c r="B103" s="111" t="s">
        <v>78</v>
      </c>
      <c r="C103" s="108" t="s">
        <v>5</v>
      </c>
      <c r="D103" s="109"/>
      <c r="E103" s="110"/>
      <c r="F103" s="113">
        <v>750</v>
      </c>
      <c r="G103" s="109">
        <v>573</v>
      </c>
      <c r="H103" s="90">
        <f t="shared" si="25"/>
        <v>76.400000000000006</v>
      </c>
      <c r="I103" s="109">
        <v>261</v>
      </c>
      <c r="J103" s="109">
        <v>195</v>
      </c>
      <c r="K103" s="118">
        <f t="shared" si="30"/>
        <v>74.712643678160916</v>
      </c>
      <c r="L103" s="113">
        <v>750</v>
      </c>
      <c r="M103" s="109">
        <v>323</v>
      </c>
      <c r="N103" s="116">
        <f t="shared" ref="N103" si="42">M103/L103*100</f>
        <v>43.066666666666663</v>
      </c>
      <c r="O103" s="109">
        <f t="shared" si="31"/>
        <v>646</v>
      </c>
      <c r="P103" s="109">
        <v>263</v>
      </c>
      <c r="Q103" s="109">
        <v>107</v>
      </c>
      <c r="R103" s="116">
        <f t="shared" si="32"/>
        <v>40.684410646387832</v>
      </c>
      <c r="S103" s="119">
        <f t="shared" si="33"/>
        <v>214</v>
      </c>
      <c r="T103" s="113">
        <v>750</v>
      </c>
      <c r="U103" s="119">
        <v>261</v>
      </c>
      <c r="V103" s="113">
        <f t="shared" si="41"/>
        <v>522</v>
      </c>
      <c r="W103" s="110">
        <v>261</v>
      </c>
      <c r="X103" s="113"/>
      <c r="Y103" s="129"/>
      <c r="Z103" s="181">
        <f t="shared" si="29"/>
        <v>2</v>
      </c>
      <c r="AA103" s="506" t="s">
        <v>173</v>
      </c>
      <c r="AB103" s="506"/>
    </row>
    <row r="104" spans="1:28" ht="26.25" customHeight="1">
      <c r="A104" s="5">
        <v>99</v>
      </c>
      <c r="B104" s="8" t="s">
        <v>23</v>
      </c>
      <c r="C104" s="6" t="s">
        <v>5</v>
      </c>
      <c r="D104" s="15">
        <v>44937</v>
      </c>
      <c r="E104" s="24">
        <v>79538</v>
      </c>
      <c r="F104" s="26">
        <v>45126</v>
      </c>
      <c r="G104" s="15"/>
      <c r="H104" s="17">
        <f t="shared" si="25"/>
        <v>0</v>
      </c>
      <c r="I104" s="15">
        <v>15042</v>
      </c>
      <c r="J104" s="15">
        <v>0</v>
      </c>
      <c r="K104" s="61">
        <f t="shared" si="30"/>
        <v>0</v>
      </c>
      <c r="L104" s="26">
        <v>171341</v>
      </c>
      <c r="M104" s="15">
        <v>76524</v>
      </c>
      <c r="N104" s="19">
        <f t="shared" ref="N104" si="43">M104/L104*100</f>
        <v>44.661814743698244</v>
      </c>
      <c r="O104" s="15">
        <f t="shared" si="31"/>
        <v>153048</v>
      </c>
      <c r="P104" s="15">
        <v>60120</v>
      </c>
      <c r="Q104" s="15">
        <v>13725</v>
      </c>
      <c r="R104" s="19">
        <f t="shared" si="32"/>
        <v>22.82934131736527</v>
      </c>
      <c r="S104" s="54">
        <f t="shared" si="33"/>
        <v>27450</v>
      </c>
      <c r="T104" s="26">
        <v>211628</v>
      </c>
      <c r="U104" s="54">
        <v>73123</v>
      </c>
      <c r="V104" s="26"/>
      <c r="W104" s="105">
        <f>E104-(E104*$AA$7/100)</f>
        <v>64521.225599999998</v>
      </c>
      <c r="X104" s="26"/>
      <c r="Y104" s="54"/>
      <c r="Z104" s="181">
        <f t="shared" si="29"/>
        <v>0</v>
      </c>
      <c r="AA104" s="192"/>
      <c r="AB104" s="193"/>
    </row>
    <row r="105" spans="1:28" s="50" customFormat="1" ht="24" customHeight="1">
      <c r="A105" s="107">
        <v>100</v>
      </c>
      <c r="B105" s="112" t="s">
        <v>9</v>
      </c>
      <c r="C105" s="108" t="s">
        <v>5</v>
      </c>
      <c r="D105" s="109"/>
      <c r="E105" s="110"/>
      <c r="F105" s="113"/>
      <c r="G105" s="109"/>
      <c r="H105" s="90"/>
      <c r="I105" s="109"/>
      <c r="J105" s="109"/>
      <c r="K105" s="118"/>
      <c r="L105" s="113">
        <v>4000</v>
      </c>
      <c r="M105" s="109">
        <v>558</v>
      </c>
      <c r="N105" s="116">
        <f t="shared" ref="N105" si="44">M105/L105*100</f>
        <v>13.950000000000001</v>
      </c>
      <c r="O105" s="109">
        <f t="shared" si="31"/>
        <v>1116</v>
      </c>
      <c r="P105" s="109">
        <v>1404</v>
      </c>
      <c r="Q105" s="109">
        <v>394</v>
      </c>
      <c r="R105" s="116">
        <f t="shared" si="32"/>
        <v>28.062678062678064</v>
      </c>
      <c r="S105" s="119">
        <f t="shared" si="33"/>
        <v>788</v>
      </c>
      <c r="T105" s="113">
        <v>7617</v>
      </c>
      <c r="U105" s="119">
        <v>7617</v>
      </c>
      <c r="V105" s="113">
        <f t="shared" si="41"/>
        <v>4000</v>
      </c>
      <c r="W105" s="24">
        <v>2000</v>
      </c>
      <c r="X105" s="113"/>
      <c r="Y105" s="130"/>
      <c r="Z105" s="181">
        <f t="shared" si="29"/>
        <v>2</v>
      </c>
      <c r="AA105" s="506" t="s">
        <v>177</v>
      </c>
      <c r="AB105" s="506"/>
    </row>
    <row r="106" spans="1:28" s="50" customFormat="1" ht="12.75" customHeight="1">
      <c r="A106" s="107">
        <v>102</v>
      </c>
      <c r="B106" s="112" t="s">
        <v>164</v>
      </c>
      <c r="C106" s="108" t="s">
        <v>5</v>
      </c>
      <c r="D106" s="109"/>
      <c r="E106" s="110"/>
      <c r="F106" s="113">
        <v>4800</v>
      </c>
      <c r="G106" s="109">
        <v>3878</v>
      </c>
      <c r="H106" s="90">
        <f t="shared" ref="H106:H142" si="45">G106/F106*100</f>
        <v>80.791666666666657</v>
      </c>
      <c r="I106" s="109">
        <v>1671</v>
      </c>
      <c r="J106" s="109">
        <v>698</v>
      </c>
      <c r="K106" s="118">
        <f t="shared" si="30"/>
        <v>41.77139437462597</v>
      </c>
      <c r="L106" s="113"/>
      <c r="M106" s="109"/>
      <c r="N106" s="116"/>
      <c r="O106" s="109">
        <f t="shared" si="31"/>
        <v>0</v>
      </c>
      <c r="P106" s="109"/>
      <c r="Q106" s="109"/>
      <c r="R106" s="116"/>
      <c r="S106" s="119">
        <f t="shared" si="33"/>
        <v>0</v>
      </c>
      <c r="T106" s="113">
        <v>4800</v>
      </c>
      <c r="U106" s="119">
        <v>1655</v>
      </c>
      <c r="V106" s="113">
        <f t="shared" si="41"/>
        <v>3310</v>
      </c>
      <c r="W106" s="24">
        <v>1655</v>
      </c>
      <c r="X106" s="113"/>
      <c r="Y106" s="130"/>
      <c r="Z106" s="181">
        <f t="shared" si="29"/>
        <v>2</v>
      </c>
      <c r="AA106" s="506" t="s">
        <v>173</v>
      </c>
      <c r="AB106" s="506"/>
    </row>
    <row r="107" spans="1:28" ht="25.5">
      <c r="A107" s="5">
        <v>103</v>
      </c>
      <c r="B107" s="7" t="s">
        <v>79</v>
      </c>
      <c r="C107" s="6" t="s">
        <v>6</v>
      </c>
      <c r="D107" s="15">
        <v>37653</v>
      </c>
      <c r="E107" s="24">
        <v>66646</v>
      </c>
      <c r="F107" s="26">
        <v>169080</v>
      </c>
      <c r="G107" s="15">
        <v>146957</v>
      </c>
      <c r="H107" s="17">
        <f t="shared" si="45"/>
        <v>86.915661225455409</v>
      </c>
      <c r="I107" s="15">
        <v>56360</v>
      </c>
      <c r="J107" s="15">
        <v>60284</v>
      </c>
      <c r="K107" s="61">
        <f t="shared" si="30"/>
        <v>106.96238466997872</v>
      </c>
      <c r="L107" s="26">
        <v>149393</v>
      </c>
      <c r="M107" s="15">
        <v>75532</v>
      </c>
      <c r="N107" s="19">
        <f t="shared" ref="N107:N112" si="46">M107/L107*100</f>
        <v>50.559263151553289</v>
      </c>
      <c r="O107" s="15">
        <f t="shared" si="31"/>
        <v>151064</v>
      </c>
      <c r="P107" s="15">
        <v>49429</v>
      </c>
      <c r="Q107" s="15">
        <v>8012</v>
      </c>
      <c r="R107" s="19">
        <f t="shared" si="32"/>
        <v>16.209108013514335</v>
      </c>
      <c r="S107" s="54">
        <f t="shared" si="33"/>
        <v>16024</v>
      </c>
      <c r="T107" s="26">
        <v>190184</v>
      </c>
      <c r="U107" s="54">
        <v>54937</v>
      </c>
      <c r="V107" s="26">
        <f>W107*3</f>
        <v>162189.70560000002</v>
      </c>
      <c r="W107" s="105">
        <f t="shared" ref="W107:W122" si="47">E107-(E107*$AA$7/100)</f>
        <v>54063.235200000003</v>
      </c>
      <c r="X107" s="26"/>
      <c r="Y107" s="54"/>
      <c r="Z107" s="181">
        <f t="shared" si="29"/>
        <v>3</v>
      </c>
      <c r="AA107" s="192"/>
      <c r="AB107" s="193"/>
    </row>
    <row r="108" spans="1:28" ht="38.25" customHeight="1">
      <c r="A108" s="5">
        <v>104</v>
      </c>
      <c r="B108" s="7" t="s">
        <v>80</v>
      </c>
      <c r="C108" s="6" t="s">
        <v>5</v>
      </c>
      <c r="D108" s="15">
        <v>32223</v>
      </c>
      <c r="E108" s="24">
        <v>57035</v>
      </c>
      <c r="F108" s="26">
        <v>148280</v>
      </c>
      <c r="G108" s="15">
        <v>112330</v>
      </c>
      <c r="H108" s="17">
        <f t="shared" si="45"/>
        <v>75.755327758295124</v>
      </c>
      <c r="I108" s="15">
        <v>49433</v>
      </c>
      <c r="J108" s="15">
        <v>37190</v>
      </c>
      <c r="K108" s="61">
        <f t="shared" si="30"/>
        <v>75.233143851273439</v>
      </c>
      <c r="L108" s="26">
        <v>110933</v>
      </c>
      <c r="M108" s="15">
        <v>63312</v>
      </c>
      <c r="N108" s="19">
        <f t="shared" si="46"/>
        <v>57.072286875862012</v>
      </c>
      <c r="O108" s="15">
        <f t="shared" si="31"/>
        <v>126624</v>
      </c>
      <c r="P108" s="15">
        <v>36742</v>
      </c>
      <c r="Q108" s="15">
        <v>19300</v>
      </c>
      <c r="R108" s="19">
        <f t="shared" si="32"/>
        <v>52.52844156551086</v>
      </c>
      <c r="S108" s="54">
        <f t="shared" si="33"/>
        <v>38600</v>
      </c>
      <c r="T108" s="26">
        <v>127373</v>
      </c>
      <c r="U108" s="54">
        <v>42453</v>
      </c>
      <c r="V108" s="26">
        <f t="shared" ref="V108:V126" si="48">W108*3</f>
        <v>138800.37599999999</v>
      </c>
      <c r="W108" s="105">
        <f t="shared" si="47"/>
        <v>46266.792000000001</v>
      </c>
      <c r="X108" s="26"/>
      <c r="Y108" s="54"/>
      <c r="Z108" s="181">
        <f t="shared" si="29"/>
        <v>2.9999999999999996</v>
      </c>
      <c r="AA108" s="192"/>
      <c r="AB108" s="193"/>
    </row>
    <row r="109" spans="1:28" ht="27.75" customHeight="1">
      <c r="A109" s="5">
        <v>105</v>
      </c>
      <c r="B109" s="7" t="s">
        <v>119</v>
      </c>
      <c r="C109" s="6" t="s">
        <v>5</v>
      </c>
      <c r="D109" s="15">
        <v>41590</v>
      </c>
      <c r="E109" s="24">
        <v>73614</v>
      </c>
      <c r="F109" s="26">
        <v>181096</v>
      </c>
      <c r="G109" s="15">
        <v>126184</v>
      </c>
      <c r="H109" s="17">
        <f t="shared" si="45"/>
        <v>69.677960860538064</v>
      </c>
      <c r="I109" s="15">
        <v>59489</v>
      </c>
      <c r="J109" s="15">
        <v>40481</v>
      </c>
      <c r="K109" s="61">
        <f t="shared" si="30"/>
        <v>68.047874396947336</v>
      </c>
      <c r="L109" s="26">
        <v>126994</v>
      </c>
      <c r="M109" s="15">
        <v>70016</v>
      </c>
      <c r="N109" s="19">
        <f t="shared" si="46"/>
        <v>55.133313384884332</v>
      </c>
      <c r="O109" s="15">
        <f t="shared" si="31"/>
        <v>140032</v>
      </c>
      <c r="P109" s="15">
        <v>42331</v>
      </c>
      <c r="Q109" s="15">
        <v>20915</v>
      </c>
      <c r="R109" s="19">
        <f t="shared" si="32"/>
        <v>49.408235099572416</v>
      </c>
      <c r="S109" s="54">
        <f t="shared" si="33"/>
        <v>41830</v>
      </c>
      <c r="T109" s="26">
        <v>128320</v>
      </c>
      <c r="U109" s="54">
        <v>37865</v>
      </c>
      <c r="V109" s="26">
        <f t="shared" si="48"/>
        <v>179147.03039999999</v>
      </c>
      <c r="W109" s="105">
        <f t="shared" si="47"/>
        <v>59715.676800000001</v>
      </c>
      <c r="X109" s="26"/>
      <c r="Y109" s="54"/>
      <c r="Z109" s="181">
        <f t="shared" si="29"/>
        <v>2.9999999999999996</v>
      </c>
      <c r="AA109" s="192"/>
      <c r="AB109" s="193"/>
    </row>
    <row r="110" spans="1:28" ht="29.25" customHeight="1">
      <c r="A110" s="5">
        <v>106</v>
      </c>
      <c r="B110" s="7" t="s">
        <v>81</v>
      </c>
      <c r="C110" s="6" t="s">
        <v>5</v>
      </c>
      <c r="D110" s="15">
        <v>23857</v>
      </c>
      <c r="E110" s="24">
        <v>42227</v>
      </c>
      <c r="F110" s="26">
        <v>100950</v>
      </c>
      <c r="G110" s="15">
        <v>92737</v>
      </c>
      <c r="H110" s="17">
        <f t="shared" si="45"/>
        <v>91.864289252104996</v>
      </c>
      <c r="I110" s="15">
        <v>33650</v>
      </c>
      <c r="J110" s="15">
        <v>37508</v>
      </c>
      <c r="K110" s="61">
        <f t="shared" si="30"/>
        <v>111.46508172362554</v>
      </c>
      <c r="L110" s="26">
        <v>104200</v>
      </c>
      <c r="M110" s="15">
        <v>51174</v>
      </c>
      <c r="N110" s="19">
        <f t="shared" si="46"/>
        <v>49.111324376199619</v>
      </c>
      <c r="O110" s="15">
        <f t="shared" si="31"/>
        <v>102348</v>
      </c>
      <c r="P110" s="15">
        <v>34733</v>
      </c>
      <c r="Q110" s="15">
        <v>0</v>
      </c>
      <c r="R110" s="19">
        <f t="shared" si="32"/>
        <v>0</v>
      </c>
      <c r="S110" s="54">
        <f t="shared" si="33"/>
        <v>0</v>
      </c>
      <c r="T110" s="26">
        <v>96010</v>
      </c>
      <c r="U110" s="54">
        <v>30606</v>
      </c>
      <c r="V110" s="26">
        <f t="shared" si="48"/>
        <v>102763.62719999999</v>
      </c>
      <c r="W110" s="105">
        <f t="shared" si="47"/>
        <v>34254.542399999998</v>
      </c>
      <c r="X110" s="26"/>
      <c r="Y110" s="54"/>
      <c r="Z110" s="181">
        <f t="shared" si="29"/>
        <v>3</v>
      </c>
      <c r="AA110" s="192"/>
      <c r="AB110" s="193"/>
    </row>
    <row r="111" spans="1:28" ht="28.5" customHeight="1">
      <c r="A111" s="5">
        <v>107</v>
      </c>
      <c r="B111" s="7" t="s">
        <v>120</v>
      </c>
      <c r="C111" s="6" t="s">
        <v>6</v>
      </c>
      <c r="D111" s="15">
        <v>25732</v>
      </c>
      <c r="E111" s="24">
        <v>45546</v>
      </c>
      <c r="F111" s="26">
        <v>142050</v>
      </c>
      <c r="G111" s="15">
        <v>103144</v>
      </c>
      <c r="H111" s="17">
        <f t="shared" si="45"/>
        <v>72.611052446321722</v>
      </c>
      <c r="I111" s="15">
        <v>49015</v>
      </c>
      <c r="J111" s="15">
        <v>49337</v>
      </c>
      <c r="K111" s="61">
        <f t="shared" si="30"/>
        <v>100.65694175252473</v>
      </c>
      <c r="L111" s="26">
        <v>115259</v>
      </c>
      <c r="M111" s="15">
        <v>58802</v>
      </c>
      <c r="N111" s="19">
        <f t="shared" si="46"/>
        <v>51.017274139112779</v>
      </c>
      <c r="O111" s="15">
        <f t="shared" si="31"/>
        <v>117604</v>
      </c>
      <c r="P111" s="15">
        <v>38375</v>
      </c>
      <c r="Q111" s="15">
        <v>16591</v>
      </c>
      <c r="R111" s="19">
        <f t="shared" si="32"/>
        <v>43.23387622149837</v>
      </c>
      <c r="S111" s="54">
        <f t="shared" si="33"/>
        <v>33182</v>
      </c>
      <c r="T111" s="26">
        <v>131202</v>
      </c>
      <c r="U111" s="54">
        <v>36161</v>
      </c>
      <c r="V111" s="26">
        <f t="shared" si="48"/>
        <v>110840.74560000001</v>
      </c>
      <c r="W111" s="105">
        <f t="shared" si="47"/>
        <v>36946.915200000003</v>
      </c>
      <c r="X111" s="26"/>
      <c r="Y111" s="54"/>
      <c r="Z111" s="181">
        <f t="shared" si="29"/>
        <v>3</v>
      </c>
      <c r="AA111" s="192"/>
      <c r="AB111" s="193"/>
    </row>
    <row r="112" spans="1:28" ht="26.25" customHeight="1">
      <c r="A112" s="5">
        <v>108</v>
      </c>
      <c r="B112" s="7" t="s">
        <v>82</v>
      </c>
      <c r="C112" s="6" t="s">
        <v>5</v>
      </c>
      <c r="D112" s="15">
        <v>34266</v>
      </c>
      <c r="E112" s="24">
        <v>60651</v>
      </c>
      <c r="F112" s="26">
        <v>135799</v>
      </c>
      <c r="G112" s="15">
        <v>97085</v>
      </c>
      <c r="H112" s="17">
        <f t="shared" si="45"/>
        <v>71.491689924078969</v>
      </c>
      <c r="I112" s="15">
        <v>45266</v>
      </c>
      <c r="J112" s="15">
        <v>28567</v>
      </c>
      <c r="K112" s="61">
        <f t="shared" si="30"/>
        <v>63.109176865638673</v>
      </c>
      <c r="L112" s="26">
        <v>136670</v>
      </c>
      <c r="M112" s="15">
        <v>70122</v>
      </c>
      <c r="N112" s="19">
        <f t="shared" si="46"/>
        <v>51.307529084656466</v>
      </c>
      <c r="O112" s="15">
        <f t="shared" si="31"/>
        <v>140244</v>
      </c>
      <c r="P112" s="15">
        <v>45557</v>
      </c>
      <c r="Q112" s="15">
        <v>23882</v>
      </c>
      <c r="R112" s="19">
        <f t="shared" si="32"/>
        <v>52.42224027043045</v>
      </c>
      <c r="S112" s="54">
        <f t="shared" si="33"/>
        <v>47764</v>
      </c>
      <c r="T112" s="26">
        <v>140602</v>
      </c>
      <c r="U112" s="54">
        <v>47029</v>
      </c>
      <c r="V112" s="26">
        <f t="shared" si="48"/>
        <v>147600.27360000001</v>
      </c>
      <c r="W112" s="105">
        <f t="shared" si="47"/>
        <v>49200.091200000003</v>
      </c>
      <c r="X112" s="26"/>
      <c r="Y112" s="54"/>
      <c r="Z112" s="181">
        <f t="shared" si="29"/>
        <v>3</v>
      </c>
      <c r="AA112" s="192"/>
      <c r="AB112" s="193"/>
    </row>
    <row r="113" spans="1:28" ht="28.5" customHeight="1">
      <c r="A113" s="5">
        <v>109</v>
      </c>
      <c r="B113" s="7" t="s">
        <v>83</v>
      </c>
      <c r="C113" s="6" t="s">
        <v>5</v>
      </c>
      <c r="D113" s="15">
        <v>25518</v>
      </c>
      <c r="E113" s="24">
        <v>45167</v>
      </c>
      <c r="F113" s="26">
        <v>122350</v>
      </c>
      <c r="G113" s="15">
        <v>104740</v>
      </c>
      <c r="H113" s="17">
        <f t="shared" si="45"/>
        <v>85.606865549652639</v>
      </c>
      <c r="I113" s="15">
        <v>40783</v>
      </c>
      <c r="J113" s="15">
        <v>34974</v>
      </c>
      <c r="K113" s="61">
        <f t="shared" si="30"/>
        <v>85.756320035308832</v>
      </c>
      <c r="L113" s="26">
        <v>122350</v>
      </c>
      <c r="M113" s="15">
        <v>57877</v>
      </c>
      <c r="N113" s="19">
        <f t="shared" ref="N113:N124" si="49">M113/L113*100</f>
        <v>47.304454434000817</v>
      </c>
      <c r="O113" s="15">
        <f t="shared" si="31"/>
        <v>115754</v>
      </c>
      <c r="P113" s="15">
        <v>40783</v>
      </c>
      <c r="Q113" s="15">
        <v>17881</v>
      </c>
      <c r="R113" s="19">
        <f t="shared" si="32"/>
        <v>43.844248829169018</v>
      </c>
      <c r="S113" s="54">
        <f t="shared" si="33"/>
        <v>35762</v>
      </c>
      <c r="T113" s="26">
        <v>122238</v>
      </c>
      <c r="U113" s="54">
        <v>38587</v>
      </c>
      <c r="V113" s="26">
        <f t="shared" si="48"/>
        <v>109918.4112</v>
      </c>
      <c r="W113" s="105">
        <f t="shared" si="47"/>
        <v>36639.470399999998</v>
      </c>
      <c r="X113" s="26"/>
      <c r="Y113" s="54"/>
      <c r="Z113" s="181">
        <f t="shared" si="29"/>
        <v>3</v>
      </c>
      <c r="AA113" s="192"/>
      <c r="AB113" s="193"/>
    </row>
    <row r="114" spans="1:28" ht="28.5" customHeight="1">
      <c r="A114" s="5">
        <v>110</v>
      </c>
      <c r="B114" s="7" t="s">
        <v>84</v>
      </c>
      <c r="C114" s="6" t="s">
        <v>5</v>
      </c>
      <c r="D114" s="15">
        <v>33776</v>
      </c>
      <c r="E114" s="24">
        <v>59784</v>
      </c>
      <c r="F114" s="26">
        <v>161351</v>
      </c>
      <c r="G114" s="15">
        <v>124185</v>
      </c>
      <c r="H114" s="17">
        <f t="shared" si="45"/>
        <v>76.965745486547959</v>
      </c>
      <c r="I114" s="15">
        <v>53784</v>
      </c>
      <c r="J114" s="15">
        <v>51247</v>
      </c>
      <c r="K114" s="61">
        <f t="shared" si="30"/>
        <v>95.28298378699985</v>
      </c>
      <c r="L114" s="26">
        <v>161352</v>
      </c>
      <c r="M114" s="15">
        <v>61242</v>
      </c>
      <c r="N114" s="19">
        <f t="shared" si="49"/>
        <v>37.955525806931426</v>
      </c>
      <c r="O114" s="15">
        <f t="shared" si="31"/>
        <v>122484</v>
      </c>
      <c r="P114" s="15">
        <v>53784</v>
      </c>
      <c r="Q114" s="15">
        <v>10980</v>
      </c>
      <c r="R114" s="19">
        <f t="shared" si="32"/>
        <v>20.414993306559573</v>
      </c>
      <c r="S114" s="54">
        <f t="shared" si="33"/>
        <v>21960</v>
      </c>
      <c r="T114" s="26">
        <v>160614</v>
      </c>
      <c r="U114" s="54">
        <v>49675</v>
      </c>
      <c r="V114" s="26">
        <f t="shared" si="48"/>
        <v>145490.34239999999</v>
      </c>
      <c r="W114" s="105">
        <f t="shared" si="47"/>
        <v>48496.7808</v>
      </c>
      <c r="X114" s="26"/>
      <c r="Y114" s="54"/>
      <c r="Z114" s="181">
        <f t="shared" si="29"/>
        <v>3</v>
      </c>
      <c r="AA114" s="192"/>
      <c r="AB114" s="193"/>
    </row>
    <row r="115" spans="1:28" ht="28.5" customHeight="1">
      <c r="A115" s="5">
        <v>111</v>
      </c>
      <c r="B115" s="7" t="s">
        <v>85</v>
      </c>
      <c r="C115" s="6" t="s">
        <v>5</v>
      </c>
      <c r="D115" s="15">
        <v>21399</v>
      </c>
      <c r="E115" s="24">
        <v>37876</v>
      </c>
      <c r="F115" s="26">
        <v>82351</v>
      </c>
      <c r="G115" s="15">
        <v>81058</v>
      </c>
      <c r="H115" s="17">
        <f t="shared" si="45"/>
        <v>98.429891561729661</v>
      </c>
      <c r="I115" s="15">
        <v>26366</v>
      </c>
      <c r="J115" s="15">
        <v>26374</v>
      </c>
      <c r="K115" s="61">
        <f t="shared" si="30"/>
        <v>100.03034210725934</v>
      </c>
      <c r="L115" s="26">
        <v>85513</v>
      </c>
      <c r="M115" s="15">
        <v>41279</v>
      </c>
      <c r="N115" s="19">
        <f t="shared" si="49"/>
        <v>48.272192532129615</v>
      </c>
      <c r="O115" s="15">
        <f t="shared" si="31"/>
        <v>82558</v>
      </c>
      <c r="P115" s="15">
        <v>28504</v>
      </c>
      <c r="Q115" s="15">
        <v>13507</v>
      </c>
      <c r="R115" s="19">
        <f t="shared" si="32"/>
        <v>47.386331742913278</v>
      </c>
      <c r="S115" s="54">
        <f t="shared" si="33"/>
        <v>27014</v>
      </c>
      <c r="T115" s="26">
        <v>81980</v>
      </c>
      <c r="U115" s="54">
        <v>27291</v>
      </c>
      <c r="V115" s="26">
        <f t="shared" si="48"/>
        <v>92175.033599999995</v>
      </c>
      <c r="W115" s="105">
        <f t="shared" si="47"/>
        <v>30725.011200000001</v>
      </c>
      <c r="X115" s="26"/>
      <c r="Y115" s="54"/>
      <c r="Z115" s="181">
        <f t="shared" si="29"/>
        <v>2.9999999999999996</v>
      </c>
      <c r="AA115" s="192"/>
      <c r="AB115" s="193"/>
    </row>
    <row r="116" spans="1:28" ht="28.5" customHeight="1">
      <c r="A116" s="5">
        <v>112</v>
      </c>
      <c r="B116" s="7" t="s">
        <v>24</v>
      </c>
      <c r="C116" s="6" t="s">
        <v>5</v>
      </c>
      <c r="D116" s="15">
        <v>39160</v>
      </c>
      <c r="E116" s="24">
        <v>69313</v>
      </c>
      <c r="F116" s="26">
        <v>147292</v>
      </c>
      <c r="G116" s="15">
        <v>140604</v>
      </c>
      <c r="H116" s="17">
        <f t="shared" si="45"/>
        <v>95.459359639355839</v>
      </c>
      <c r="I116" s="15">
        <v>50097</v>
      </c>
      <c r="J116" s="15">
        <v>46873</v>
      </c>
      <c r="K116" s="61">
        <f t="shared" si="30"/>
        <v>93.564484899295365</v>
      </c>
      <c r="L116" s="26">
        <v>163554</v>
      </c>
      <c r="M116" s="15">
        <v>73789</v>
      </c>
      <c r="N116" s="19">
        <f t="shared" si="49"/>
        <v>45.115986157477039</v>
      </c>
      <c r="O116" s="15">
        <f t="shared" si="31"/>
        <v>147578</v>
      </c>
      <c r="P116" s="15">
        <v>54449</v>
      </c>
      <c r="Q116" s="15">
        <v>25257</v>
      </c>
      <c r="R116" s="19">
        <f t="shared" si="32"/>
        <v>46.386526841631621</v>
      </c>
      <c r="S116" s="54">
        <f t="shared" si="33"/>
        <v>50514</v>
      </c>
      <c r="T116" s="26">
        <v>162162</v>
      </c>
      <c r="U116" s="54">
        <v>53774</v>
      </c>
      <c r="V116" s="26">
        <f t="shared" si="48"/>
        <v>168680.11680000002</v>
      </c>
      <c r="W116" s="105">
        <f t="shared" si="47"/>
        <v>56226.705600000001</v>
      </c>
      <c r="X116" s="26"/>
      <c r="Y116" s="54"/>
      <c r="Z116" s="181">
        <f t="shared" si="29"/>
        <v>3.0000000000000004</v>
      </c>
      <c r="AA116" s="192"/>
      <c r="AB116" s="193"/>
    </row>
    <row r="117" spans="1:28" ht="27" customHeight="1">
      <c r="A117" s="5">
        <v>113</v>
      </c>
      <c r="B117" s="7" t="s">
        <v>86</v>
      </c>
      <c r="C117" s="6" t="s">
        <v>5</v>
      </c>
      <c r="D117" s="15">
        <v>24938</v>
      </c>
      <c r="E117" s="24">
        <v>44140</v>
      </c>
      <c r="F117" s="26">
        <v>151827</v>
      </c>
      <c r="G117" s="15">
        <v>102838</v>
      </c>
      <c r="H117" s="17">
        <f t="shared" si="45"/>
        <v>67.733670559254946</v>
      </c>
      <c r="I117" s="15">
        <v>50609</v>
      </c>
      <c r="J117" s="15">
        <v>34276</v>
      </c>
      <c r="K117" s="61">
        <f t="shared" si="30"/>
        <v>67.727084115473531</v>
      </c>
      <c r="L117" s="26">
        <v>140221</v>
      </c>
      <c r="M117" s="15">
        <v>55022</v>
      </c>
      <c r="N117" s="19">
        <f t="shared" si="49"/>
        <v>39.239486239578952</v>
      </c>
      <c r="O117" s="15">
        <f t="shared" si="31"/>
        <v>110044</v>
      </c>
      <c r="P117" s="15">
        <v>46740</v>
      </c>
      <c r="Q117" s="15">
        <v>18339</v>
      </c>
      <c r="R117" s="19">
        <f t="shared" si="32"/>
        <v>39.236200256739409</v>
      </c>
      <c r="S117" s="54">
        <f t="shared" si="33"/>
        <v>36678</v>
      </c>
      <c r="T117" s="26">
        <v>148273</v>
      </c>
      <c r="U117" s="54">
        <v>49423</v>
      </c>
      <c r="V117" s="26">
        <f t="shared" si="48"/>
        <v>107419.10400000001</v>
      </c>
      <c r="W117" s="105">
        <f t="shared" si="47"/>
        <v>35806.368000000002</v>
      </c>
      <c r="X117" s="26"/>
      <c r="Y117" s="54"/>
      <c r="Z117" s="181">
        <f t="shared" si="29"/>
        <v>3</v>
      </c>
      <c r="AA117" s="192"/>
      <c r="AB117" s="193"/>
    </row>
    <row r="118" spans="1:28" ht="27" customHeight="1">
      <c r="A118" s="5">
        <v>114</v>
      </c>
      <c r="B118" s="7" t="s">
        <v>87</v>
      </c>
      <c r="C118" s="6" t="s">
        <v>5</v>
      </c>
      <c r="D118" s="15">
        <v>27318</v>
      </c>
      <c r="E118" s="24">
        <v>48353</v>
      </c>
      <c r="F118" s="26">
        <v>135383</v>
      </c>
      <c r="G118" s="15">
        <v>127333</v>
      </c>
      <c r="H118" s="17">
        <f t="shared" si="45"/>
        <v>94.053906325018659</v>
      </c>
      <c r="I118" s="15">
        <v>45105</v>
      </c>
      <c r="J118" s="15">
        <v>42983</v>
      </c>
      <c r="K118" s="61">
        <f t="shared" si="30"/>
        <v>95.295421793592723</v>
      </c>
      <c r="L118" s="26">
        <v>136041</v>
      </c>
      <c r="M118" s="15">
        <v>68252</v>
      </c>
      <c r="N118" s="19">
        <f t="shared" si="49"/>
        <v>50.170169287200181</v>
      </c>
      <c r="O118" s="15">
        <f t="shared" si="31"/>
        <v>136504</v>
      </c>
      <c r="P118" s="15">
        <v>45105</v>
      </c>
      <c r="Q118" s="15">
        <v>22751</v>
      </c>
      <c r="R118" s="19">
        <f t="shared" si="32"/>
        <v>50.440084247866089</v>
      </c>
      <c r="S118" s="54">
        <f t="shared" si="33"/>
        <v>45502</v>
      </c>
      <c r="T118" s="26">
        <v>135013</v>
      </c>
      <c r="U118" s="54">
        <v>45001</v>
      </c>
      <c r="V118" s="26">
        <f t="shared" si="48"/>
        <v>117671.86079999999</v>
      </c>
      <c r="W118" s="105">
        <f t="shared" si="47"/>
        <v>39223.953600000001</v>
      </c>
      <c r="X118" s="26"/>
      <c r="Y118" s="54"/>
      <c r="Z118" s="181">
        <f t="shared" si="29"/>
        <v>3</v>
      </c>
      <c r="AA118" s="192"/>
      <c r="AB118" s="193"/>
    </row>
    <row r="119" spans="1:28" ht="27" customHeight="1">
      <c r="A119" s="5">
        <v>115</v>
      </c>
      <c r="B119" s="7" t="s">
        <v>112</v>
      </c>
      <c r="C119" s="6" t="s">
        <v>5</v>
      </c>
      <c r="D119" s="15">
        <v>20564</v>
      </c>
      <c r="E119" s="24">
        <v>36398</v>
      </c>
      <c r="F119" s="26">
        <v>76086</v>
      </c>
      <c r="G119" s="15">
        <v>70369</v>
      </c>
      <c r="H119" s="17">
        <f t="shared" si="45"/>
        <v>92.486134111400247</v>
      </c>
      <c r="I119" s="15">
        <v>25362</v>
      </c>
      <c r="J119" s="15">
        <v>26499</v>
      </c>
      <c r="K119" s="61">
        <f t="shared" si="30"/>
        <v>104.48308493021055</v>
      </c>
      <c r="L119" s="26">
        <v>76086</v>
      </c>
      <c r="M119" s="15">
        <v>37822</v>
      </c>
      <c r="N119" s="19">
        <f t="shared" si="49"/>
        <v>49.709539205635728</v>
      </c>
      <c r="O119" s="15">
        <f t="shared" si="31"/>
        <v>75644</v>
      </c>
      <c r="P119" s="15">
        <v>25362</v>
      </c>
      <c r="Q119" s="15">
        <v>12970</v>
      </c>
      <c r="R119" s="19">
        <f t="shared" si="32"/>
        <v>51.139500039429066</v>
      </c>
      <c r="S119" s="54">
        <f t="shared" si="33"/>
        <v>25940</v>
      </c>
      <c r="T119" s="26">
        <v>81623</v>
      </c>
      <c r="U119" s="54">
        <v>27302</v>
      </c>
      <c r="V119" s="26">
        <f t="shared" si="48"/>
        <v>88578.1728</v>
      </c>
      <c r="W119" s="105">
        <f t="shared" si="47"/>
        <v>29526.0576</v>
      </c>
      <c r="X119" s="26"/>
      <c r="Y119" s="54"/>
      <c r="Z119" s="181">
        <f t="shared" si="29"/>
        <v>3</v>
      </c>
      <c r="AA119" s="192"/>
      <c r="AB119" s="193"/>
    </row>
    <row r="120" spans="1:28" ht="27" customHeight="1">
      <c r="A120" s="5">
        <v>116</v>
      </c>
      <c r="B120" s="7" t="s">
        <v>88</v>
      </c>
      <c r="C120" s="6" t="s">
        <v>5</v>
      </c>
      <c r="D120" s="15">
        <v>17461</v>
      </c>
      <c r="E120" s="24">
        <v>30906</v>
      </c>
      <c r="F120" s="26">
        <v>82907</v>
      </c>
      <c r="G120" s="15">
        <v>72128</v>
      </c>
      <c r="H120" s="17">
        <f t="shared" si="45"/>
        <v>86.998685273861071</v>
      </c>
      <c r="I120" s="15">
        <v>27636</v>
      </c>
      <c r="J120" s="15">
        <v>27939</v>
      </c>
      <c r="K120" s="61">
        <f t="shared" si="30"/>
        <v>101.09639600521059</v>
      </c>
      <c r="L120" s="26">
        <v>86713</v>
      </c>
      <c r="M120" s="15">
        <v>37749</v>
      </c>
      <c r="N120" s="19">
        <f t="shared" si="49"/>
        <v>43.533264908375905</v>
      </c>
      <c r="O120" s="15">
        <f t="shared" si="31"/>
        <v>75498</v>
      </c>
      <c r="P120" s="15">
        <v>28904</v>
      </c>
      <c r="Q120" s="15">
        <v>14369</v>
      </c>
      <c r="R120" s="19">
        <f t="shared" si="32"/>
        <v>49.712842513146967</v>
      </c>
      <c r="S120" s="54">
        <f t="shared" si="33"/>
        <v>28738</v>
      </c>
      <c r="T120" s="26">
        <v>108978</v>
      </c>
      <c r="U120" s="54">
        <v>35519</v>
      </c>
      <c r="V120" s="26">
        <f t="shared" si="48"/>
        <v>75212.841600000014</v>
      </c>
      <c r="W120" s="105">
        <f t="shared" si="47"/>
        <v>25070.947200000002</v>
      </c>
      <c r="X120" s="26"/>
      <c r="Y120" s="54"/>
      <c r="Z120" s="181">
        <f t="shared" si="29"/>
        <v>3.0000000000000004</v>
      </c>
      <c r="AA120" s="192"/>
      <c r="AB120" s="193"/>
    </row>
    <row r="121" spans="1:28" ht="25.5" customHeight="1">
      <c r="A121" s="5">
        <v>117</v>
      </c>
      <c r="B121" s="7" t="s">
        <v>25</v>
      </c>
      <c r="C121" s="6" t="s">
        <v>5</v>
      </c>
      <c r="D121" s="15">
        <v>19992</v>
      </c>
      <c r="E121" s="24">
        <v>35386</v>
      </c>
      <c r="F121" s="26">
        <v>109286</v>
      </c>
      <c r="G121" s="15">
        <v>63170</v>
      </c>
      <c r="H121" s="17">
        <f t="shared" si="45"/>
        <v>57.802463261533951</v>
      </c>
      <c r="I121" s="15">
        <v>36429</v>
      </c>
      <c r="J121" s="15">
        <v>24295</v>
      </c>
      <c r="K121" s="61">
        <f t="shared" si="30"/>
        <v>66.69137225836559</v>
      </c>
      <c r="L121" s="26">
        <v>108296</v>
      </c>
      <c r="M121" s="15">
        <v>17064</v>
      </c>
      <c r="N121" s="19">
        <f t="shared" si="49"/>
        <v>15.756814656127649</v>
      </c>
      <c r="O121" s="15">
        <f t="shared" si="31"/>
        <v>34128</v>
      </c>
      <c r="P121" s="15">
        <v>36099</v>
      </c>
      <c r="Q121" s="15">
        <v>6563</v>
      </c>
      <c r="R121" s="19">
        <f t="shared" si="32"/>
        <v>18.180559018255352</v>
      </c>
      <c r="S121" s="54">
        <f t="shared" si="33"/>
        <v>13126</v>
      </c>
      <c r="T121" s="26">
        <v>108296</v>
      </c>
      <c r="U121" s="54">
        <v>36099</v>
      </c>
      <c r="V121" s="26">
        <f t="shared" si="48"/>
        <v>86115.369600000005</v>
      </c>
      <c r="W121" s="105">
        <f t="shared" si="47"/>
        <v>28705.123200000002</v>
      </c>
      <c r="X121" s="26"/>
      <c r="Y121" s="54"/>
      <c r="Z121" s="181">
        <f t="shared" si="29"/>
        <v>3</v>
      </c>
      <c r="AA121" s="192"/>
      <c r="AB121" s="193"/>
    </row>
    <row r="122" spans="1:28" ht="25.5" customHeight="1">
      <c r="A122" s="5">
        <v>118</v>
      </c>
      <c r="B122" s="7" t="s">
        <v>89</v>
      </c>
      <c r="C122" s="6" t="s">
        <v>5</v>
      </c>
      <c r="D122" s="15">
        <v>62816</v>
      </c>
      <c r="E122" s="24">
        <v>111184</v>
      </c>
      <c r="F122" s="26">
        <v>236128</v>
      </c>
      <c r="G122" s="15">
        <v>203915</v>
      </c>
      <c r="H122" s="17">
        <f t="shared" si="45"/>
        <v>86.357822875728417</v>
      </c>
      <c r="I122" s="15">
        <v>78783</v>
      </c>
      <c r="J122" s="15">
        <v>66219</v>
      </c>
      <c r="K122" s="61">
        <f t="shared" si="30"/>
        <v>84.052397090742929</v>
      </c>
      <c r="L122" s="26">
        <v>223065</v>
      </c>
      <c r="M122" s="15">
        <v>121499</v>
      </c>
      <c r="N122" s="19">
        <f t="shared" si="49"/>
        <v>54.467980185147823</v>
      </c>
      <c r="O122" s="15">
        <f t="shared" si="31"/>
        <v>242998</v>
      </c>
      <c r="P122" s="15">
        <v>74355</v>
      </c>
      <c r="Q122" s="15">
        <v>40499</v>
      </c>
      <c r="R122" s="19">
        <f t="shared" si="32"/>
        <v>54.467083585501982</v>
      </c>
      <c r="S122" s="54">
        <f t="shared" si="33"/>
        <v>80998</v>
      </c>
      <c r="T122" s="26">
        <v>242685</v>
      </c>
      <c r="U122" s="54">
        <v>78206</v>
      </c>
      <c r="V122" s="26">
        <f t="shared" si="48"/>
        <v>270577.3824</v>
      </c>
      <c r="W122" s="105">
        <f t="shared" si="47"/>
        <v>90192.460800000001</v>
      </c>
      <c r="X122" s="26"/>
      <c r="Y122" s="54"/>
      <c r="Z122" s="181">
        <f t="shared" si="29"/>
        <v>3</v>
      </c>
      <c r="AA122" s="192"/>
      <c r="AB122" s="193"/>
    </row>
    <row r="123" spans="1:28" s="50" customFormat="1" ht="25.5" customHeight="1">
      <c r="A123" s="107">
        <v>119</v>
      </c>
      <c r="B123" s="111" t="s">
        <v>26</v>
      </c>
      <c r="C123" s="108" t="s">
        <v>5</v>
      </c>
      <c r="D123" s="109"/>
      <c r="E123" s="110"/>
      <c r="F123" s="113">
        <v>872</v>
      </c>
      <c r="G123" s="109">
        <v>377</v>
      </c>
      <c r="H123" s="90">
        <f t="shared" si="45"/>
        <v>43.23394495412844</v>
      </c>
      <c r="I123" s="109">
        <v>287</v>
      </c>
      <c r="J123" s="109">
        <v>93</v>
      </c>
      <c r="K123" s="118">
        <f t="shared" si="30"/>
        <v>32.404181184668992</v>
      </c>
      <c r="L123" s="113">
        <v>864</v>
      </c>
      <c r="M123" s="109">
        <v>145</v>
      </c>
      <c r="N123" s="116">
        <f t="shared" si="49"/>
        <v>16.782407407407408</v>
      </c>
      <c r="O123" s="109">
        <f t="shared" si="31"/>
        <v>290</v>
      </c>
      <c r="P123" s="109">
        <v>288</v>
      </c>
      <c r="Q123" s="109">
        <v>30</v>
      </c>
      <c r="R123" s="116">
        <f t="shared" si="32"/>
        <v>10.416666666666666</v>
      </c>
      <c r="S123" s="119">
        <f t="shared" si="33"/>
        <v>60</v>
      </c>
      <c r="T123" s="121"/>
      <c r="U123" s="120"/>
      <c r="V123" s="113"/>
      <c r="W123" s="24"/>
      <c r="X123" s="113"/>
      <c r="Y123" s="130"/>
      <c r="Z123" s="181" t="e">
        <f t="shared" si="29"/>
        <v>#DIV/0!</v>
      </c>
      <c r="AA123" s="194"/>
      <c r="AB123" s="195"/>
    </row>
    <row r="124" spans="1:28" ht="25.5" customHeight="1">
      <c r="A124" s="5">
        <v>120</v>
      </c>
      <c r="B124" s="7" t="s">
        <v>90</v>
      </c>
      <c r="C124" s="6" t="s">
        <v>5</v>
      </c>
      <c r="D124" s="15">
        <v>30694</v>
      </c>
      <c r="E124" s="24">
        <v>54328</v>
      </c>
      <c r="F124" s="26">
        <v>132050</v>
      </c>
      <c r="G124" s="15">
        <v>120589</v>
      </c>
      <c r="H124" s="17">
        <f t="shared" si="45"/>
        <v>91.320711851571374</v>
      </c>
      <c r="I124" s="15">
        <v>44017</v>
      </c>
      <c r="J124" s="15">
        <v>50321</v>
      </c>
      <c r="K124" s="61">
        <f t="shared" si="30"/>
        <v>114.3217393279869</v>
      </c>
      <c r="L124" s="26">
        <v>118712</v>
      </c>
      <c r="M124" s="15">
        <v>67563</v>
      </c>
      <c r="N124" s="19">
        <f t="shared" si="49"/>
        <v>56.91337017319227</v>
      </c>
      <c r="O124" s="15">
        <f t="shared" si="31"/>
        <v>135126</v>
      </c>
      <c r="P124" s="15">
        <v>39090</v>
      </c>
      <c r="Q124" s="15">
        <v>22121</v>
      </c>
      <c r="R124" s="19">
        <f t="shared" si="32"/>
        <v>56.589920695830138</v>
      </c>
      <c r="S124" s="54">
        <f t="shared" si="33"/>
        <v>44242</v>
      </c>
      <c r="T124" s="26">
        <v>118712</v>
      </c>
      <c r="U124" s="54">
        <v>39811</v>
      </c>
      <c r="V124" s="26">
        <f t="shared" si="48"/>
        <v>132212.6208</v>
      </c>
      <c r="W124" s="105">
        <f>E124-(E124*$AA$7/100)</f>
        <v>44070.873599999999</v>
      </c>
      <c r="X124" s="26"/>
      <c r="Y124" s="54"/>
      <c r="Z124" s="181">
        <f t="shared" si="29"/>
        <v>3</v>
      </c>
      <c r="AA124" s="192"/>
      <c r="AB124" s="193"/>
    </row>
    <row r="125" spans="1:28" ht="26.25" customHeight="1">
      <c r="A125" s="5">
        <v>121</v>
      </c>
      <c r="B125" s="7" t="s">
        <v>91</v>
      </c>
      <c r="C125" s="6" t="s">
        <v>5</v>
      </c>
      <c r="D125" s="15">
        <v>21388</v>
      </c>
      <c r="E125" s="24">
        <v>37857</v>
      </c>
      <c r="F125" s="26">
        <v>118388</v>
      </c>
      <c r="G125" s="15">
        <v>99331</v>
      </c>
      <c r="H125" s="17">
        <f t="shared" si="45"/>
        <v>83.90292935094773</v>
      </c>
      <c r="I125" s="15">
        <v>36535</v>
      </c>
      <c r="J125" s="15">
        <v>29688</v>
      </c>
      <c r="K125" s="61">
        <f t="shared" si="30"/>
        <v>81.259066648419321</v>
      </c>
      <c r="L125" s="26">
        <v>118388</v>
      </c>
      <c r="M125" s="15">
        <v>52129</v>
      </c>
      <c r="N125" s="19">
        <f t="shared" ref="N125:N136" si="50">M125/L125*100</f>
        <v>44.032334358211983</v>
      </c>
      <c r="O125" s="15">
        <f t="shared" si="31"/>
        <v>104258</v>
      </c>
      <c r="P125" s="15">
        <v>39463</v>
      </c>
      <c r="Q125" s="15">
        <v>18279</v>
      </c>
      <c r="R125" s="19">
        <f t="shared" si="32"/>
        <v>46.319337100575225</v>
      </c>
      <c r="S125" s="54">
        <f t="shared" si="33"/>
        <v>36558</v>
      </c>
      <c r="T125" s="26">
        <v>120789</v>
      </c>
      <c r="U125" s="54">
        <v>38747</v>
      </c>
      <c r="V125" s="26">
        <f t="shared" si="48"/>
        <v>92128.795200000008</v>
      </c>
      <c r="W125" s="105">
        <f>E125-(E125*$AA$7/100)</f>
        <v>30709.598400000003</v>
      </c>
      <c r="X125" s="26"/>
      <c r="Y125" s="54"/>
      <c r="Z125" s="181">
        <f t="shared" si="29"/>
        <v>3</v>
      </c>
      <c r="AA125" s="192"/>
      <c r="AB125" s="193"/>
    </row>
    <row r="126" spans="1:28" ht="26.25" customHeight="1">
      <c r="A126" s="5">
        <v>122</v>
      </c>
      <c r="B126" s="7" t="s">
        <v>113</v>
      </c>
      <c r="C126" s="6" t="s">
        <v>5</v>
      </c>
      <c r="D126" s="15">
        <v>17374</v>
      </c>
      <c r="E126" s="24">
        <v>30752</v>
      </c>
      <c r="F126" s="26">
        <v>93336</v>
      </c>
      <c r="G126" s="15">
        <v>73672</v>
      </c>
      <c r="H126" s="17">
        <f t="shared" si="45"/>
        <v>78.932030513413892</v>
      </c>
      <c r="I126" s="15">
        <v>30704</v>
      </c>
      <c r="J126" s="15">
        <v>28937</v>
      </c>
      <c r="K126" s="61">
        <f t="shared" si="30"/>
        <v>94.245049504950501</v>
      </c>
      <c r="L126" s="26">
        <v>93336</v>
      </c>
      <c r="M126" s="15">
        <v>41902</v>
      </c>
      <c r="N126" s="19">
        <f t="shared" si="50"/>
        <v>44.893717322362221</v>
      </c>
      <c r="O126" s="15">
        <f t="shared" si="31"/>
        <v>83804</v>
      </c>
      <c r="P126" s="15">
        <v>31112</v>
      </c>
      <c r="Q126" s="15">
        <v>13143</v>
      </c>
      <c r="R126" s="19">
        <f t="shared" si="32"/>
        <v>42.244150167138081</v>
      </c>
      <c r="S126" s="54">
        <f t="shared" si="33"/>
        <v>26286</v>
      </c>
      <c r="T126" s="26">
        <v>84944</v>
      </c>
      <c r="U126" s="54">
        <v>28314</v>
      </c>
      <c r="V126" s="26">
        <f t="shared" si="48"/>
        <v>74838.067200000005</v>
      </c>
      <c r="W126" s="105">
        <f>E126-(E126*$AA$7/100)</f>
        <v>24946.022400000002</v>
      </c>
      <c r="X126" s="26"/>
      <c r="Y126" s="54"/>
      <c r="Z126" s="181">
        <f t="shared" si="29"/>
        <v>3</v>
      </c>
      <c r="AA126" s="192"/>
      <c r="AB126" s="193"/>
    </row>
    <row r="127" spans="1:28" s="50" customFormat="1" ht="29.25" customHeight="1">
      <c r="A127" s="107">
        <v>123</v>
      </c>
      <c r="B127" s="111" t="s">
        <v>92</v>
      </c>
      <c r="C127" s="108" t="s">
        <v>7</v>
      </c>
      <c r="D127" s="109"/>
      <c r="E127" s="110"/>
      <c r="F127" s="113">
        <v>218525</v>
      </c>
      <c r="G127" s="109">
        <v>219645</v>
      </c>
      <c r="H127" s="90">
        <f t="shared" si="45"/>
        <v>100.51252717080426</v>
      </c>
      <c r="I127" s="109">
        <v>106734</v>
      </c>
      <c r="J127" s="109">
        <v>109199</v>
      </c>
      <c r="K127" s="118">
        <f t="shared" si="30"/>
        <v>102.30947964097663</v>
      </c>
      <c r="L127" s="113">
        <v>228601</v>
      </c>
      <c r="M127" s="109">
        <v>112158</v>
      </c>
      <c r="N127" s="116">
        <f t="shared" si="50"/>
        <v>49.062777503160525</v>
      </c>
      <c r="O127" s="109">
        <f t="shared" si="31"/>
        <v>224316</v>
      </c>
      <c r="P127" s="109">
        <v>114300</v>
      </c>
      <c r="Q127" s="109">
        <v>56082</v>
      </c>
      <c r="R127" s="116">
        <f t="shared" si="32"/>
        <v>49.065616797900262</v>
      </c>
      <c r="S127" s="119">
        <f t="shared" si="33"/>
        <v>112164</v>
      </c>
      <c r="T127" s="113">
        <v>229151</v>
      </c>
      <c r="U127" s="119">
        <v>114576</v>
      </c>
      <c r="V127" s="113">
        <f>W127*2</f>
        <v>229152</v>
      </c>
      <c r="W127" s="110">
        <v>114576</v>
      </c>
      <c r="X127" s="113"/>
      <c r="Y127" s="129"/>
      <c r="Z127" s="181">
        <f t="shared" si="29"/>
        <v>2</v>
      </c>
      <c r="AA127" s="506" t="s">
        <v>173</v>
      </c>
      <c r="AB127" s="506"/>
    </row>
    <row r="128" spans="1:28" s="50" customFormat="1" ht="28.5" customHeight="1">
      <c r="A128" s="107">
        <v>124</v>
      </c>
      <c r="B128" s="111" t="s">
        <v>93</v>
      </c>
      <c r="C128" s="108" t="s">
        <v>7</v>
      </c>
      <c r="D128" s="109"/>
      <c r="E128" s="110"/>
      <c r="F128" s="113">
        <v>123628</v>
      </c>
      <c r="G128" s="109">
        <v>123583</v>
      </c>
      <c r="H128" s="90">
        <f t="shared" si="45"/>
        <v>99.963600478855923</v>
      </c>
      <c r="I128" s="109">
        <v>58904</v>
      </c>
      <c r="J128" s="109">
        <v>24458</v>
      </c>
      <c r="K128" s="118">
        <f t="shared" si="30"/>
        <v>41.52179818008964</v>
      </c>
      <c r="L128" s="113">
        <v>126038</v>
      </c>
      <c r="M128" s="109">
        <v>66833</v>
      </c>
      <c r="N128" s="116">
        <f t="shared" si="50"/>
        <v>53.026071502245351</v>
      </c>
      <c r="O128" s="109">
        <f t="shared" si="31"/>
        <v>133666</v>
      </c>
      <c r="P128" s="109">
        <v>63269</v>
      </c>
      <c r="Q128" s="109">
        <v>28115</v>
      </c>
      <c r="R128" s="116">
        <f t="shared" si="32"/>
        <v>44.437244148002975</v>
      </c>
      <c r="S128" s="119">
        <f t="shared" si="33"/>
        <v>56230</v>
      </c>
      <c r="T128" s="113">
        <v>132699</v>
      </c>
      <c r="U128" s="119">
        <v>66348</v>
      </c>
      <c r="V128" s="113">
        <f t="shared" ref="V128:V140" si="51">W128*2</f>
        <v>132696</v>
      </c>
      <c r="W128" s="110">
        <v>66348</v>
      </c>
      <c r="X128" s="113"/>
      <c r="Y128" s="129"/>
      <c r="Z128" s="181">
        <f t="shared" si="29"/>
        <v>2</v>
      </c>
      <c r="AA128" s="506" t="s">
        <v>173</v>
      </c>
      <c r="AB128" s="506"/>
    </row>
    <row r="129" spans="1:28" s="50" customFormat="1" ht="38.25" customHeight="1">
      <c r="A129" s="107">
        <v>125</v>
      </c>
      <c r="B129" s="111" t="s">
        <v>94</v>
      </c>
      <c r="C129" s="108" t="s">
        <v>7</v>
      </c>
      <c r="D129" s="109"/>
      <c r="E129" s="110"/>
      <c r="F129" s="113">
        <v>142462</v>
      </c>
      <c r="G129" s="109">
        <v>145804</v>
      </c>
      <c r="H129" s="90">
        <f t="shared" si="45"/>
        <v>102.34588872822226</v>
      </c>
      <c r="I129" s="109">
        <v>64992</v>
      </c>
      <c r="J129" s="109">
        <v>64296</v>
      </c>
      <c r="K129" s="118">
        <f t="shared" si="30"/>
        <v>98.929098966026586</v>
      </c>
      <c r="L129" s="113">
        <v>175800</v>
      </c>
      <c r="M129" s="109">
        <v>75092</v>
      </c>
      <c r="N129" s="116">
        <f t="shared" si="50"/>
        <v>42.714448236632535</v>
      </c>
      <c r="O129" s="109">
        <f t="shared" si="31"/>
        <v>150184</v>
      </c>
      <c r="P129" s="109">
        <v>87900</v>
      </c>
      <c r="Q129" s="109">
        <v>43249</v>
      </c>
      <c r="R129" s="116">
        <f t="shared" si="32"/>
        <v>49.202502844141073</v>
      </c>
      <c r="S129" s="119">
        <f t="shared" si="33"/>
        <v>86498</v>
      </c>
      <c r="T129" s="113">
        <v>151500</v>
      </c>
      <c r="U129" s="119">
        <v>75750</v>
      </c>
      <c r="V129" s="113">
        <f t="shared" si="51"/>
        <v>151500</v>
      </c>
      <c r="W129" s="110">
        <v>75750</v>
      </c>
      <c r="X129" s="113"/>
      <c r="Y129" s="129"/>
      <c r="Z129" s="181">
        <f t="shared" si="29"/>
        <v>2</v>
      </c>
      <c r="AA129" s="506" t="s">
        <v>173</v>
      </c>
      <c r="AB129" s="506"/>
    </row>
    <row r="130" spans="1:28" s="50" customFormat="1" ht="25.5" customHeight="1">
      <c r="A130" s="107">
        <v>126</v>
      </c>
      <c r="B130" s="111" t="s">
        <v>150</v>
      </c>
      <c r="C130" s="108" t="s">
        <v>7</v>
      </c>
      <c r="D130" s="109"/>
      <c r="E130" s="110"/>
      <c r="F130" s="113">
        <v>40585</v>
      </c>
      <c r="G130" s="109">
        <v>40168</v>
      </c>
      <c r="H130" s="90">
        <f t="shared" ref="H130:H134" si="52">G130/F130*100</f>
        <v>98.972526795614144</v>
      </c>
      <c r="I130" s="109">
        <v>20293</v>
      </c>
      <c r="J130" s="109">
        <v>12560</v>
      </c>
      <c r="K130" s="118">
        <f t="shared" ref="K130:K134" si="53">J130/I130*100</f>
        <v>61.893263686985655</v>
      </c>
      <c r="L130" s="113">
        <v>40858</v>
      </c>
      <c r="M130" s="109">
        <v>20864</v>
      </c>
      <c r="N130" s="116">
        <f t="shared" ref="N130:N132" si="54">M130/L130*100</f>
        <v>51.064662979098344</v>
      </c>
      <c r="O130" s="109">
        <f t="shared" ref="O130:O132" si="55">M130*2</f>
        <v>41728</v>
      </c>
      <c r="P130" s="109">
        <v>20429</v>
      </c>
      <c r="Q130" s="109">
        <v>10432</v>
      </c>
      <c r="R130" s="116">
        <f t="shared" si="32"/>
        <v>51.064662979098344</v>
      </c>
      <c r="S130" s="119">
        <f t="shared" si="33"/>
        <v>20864</v>
      </c>
      <c r="T130" s="113">
        <v>40585</v>
      </c>
      <c r="U130" s="119">
        <v>20293</v>
      </c>
      <c r="V130" s="113">
        <f t="shared" si="51"/>
        <v>40586</v>
      </c>
      <c r="W130" s="110">
        <v>20293</v>
      </c>
      <c r="X130" s="113"/>
      <c r="Y130" s="129"/>
      <c r="Z130" s="181">
        <f t="shared" si="29"/>
        <v>2</v>
      </c>
      <c r="AA130" s="506" t="s">
        <v>173</v>
      </c>
      <c r="AB130" s="506"/>
    </row>
    <row r="131" spans="1:28" s="50" customFormat="1" ht="30.75" customHeight="1">
      <c r="A131" s="107">
        <v>127</v>
      </c>
      <c r="B131" s="111" t="s">
        <v>151</v>
      </c>
      <c r="C131" s="108" t="s">
        <v>6</v>
      </c>
      <c r="D131" s="109"/>
      <c r="E131" s="110"/>
      <c r="F131" s="113">
        <v>14486</v>
      </c>
      <c r="G131" s="109">
        <v>14412</v>
      </c>
      <c r="H131" s="90">
        <f t="shared" si="52"/>
        <v>99.489161949468453</v>
      </c>
      <c r="I131" s="109">
        <v>7115</v>
      </c>
      <c r="J131" s="109">
        <v>5720</v>
      </c>
      <c r="K131" s="118">
        <f t="shared" si="53"/>
        <v>80.393534785664087</v>
      </c>
      <c r="L131" s="113">
        <v>14458</v>
      </c>
      <c r="M131" s="109">
        <v>6202</v>
      </c>
      <c r="N131" s="116">
        <f t="shared" ref="N131" si="56">M131/L131*100</f>
        <v>42.896666205560933</v>
      </c>
      <c r="O131" s="109">
        <f t="shared" ref="O131" si="57">M131*2</f>
        <v>12404</v>
      </c>
      <c r="P131" s="109">
        <v>7229</v>
      </c>
      <c r="Q131" s="109">
        <v>2948</v>
      </c>
      <c r="R131" s="116">
        <f t="shared" ref="R131" si="58">Q131*100/P131</f>
        <v>40.780190897772862</v>
      </c>
      <c r="S131" s="119">
        <f t="shared" ref="S131" si="59">Q131*2</f>
        <v>5896</v>
      </c>
      <c r="T131" s="113">
        <v>13150</v>
      </c>
      <c r="U131" s="119">
        <v>6575</v>
      </c>
      <c r="V131" s="113">
        <f t="shared" si="51"/>
        <v>13150</v>
      </c>
      <c r="W131" s="110">
        <v>6575</v>
      </c>
      <c r="X131" s="113"/>
      <c r="Y131" s="129"/>
      <c r="Z131" s="181">
        <f t="shared" si="29"/>
        <v>2</v>
      </c>
      <c r="AA131" s="506" t="s">
        <v>173</v>
      </c>
      <c r="AB131" s="506"/>
    </row>
    <row r="132" spans="1:28" s="50" customFormat="1" ht="45" customHeight="1">
      <c r="A132" s="107">
        <v>128</v>
      </c>
      <c r="B132" s="111" t="s">
        <v>95</v>
      </c>
      <c r="C132" s="108" t="s">
        <v>7</v>
      </c>
      <c r="D132" s="109"/>
      <c r="E132" s="110"/>
      <c r="F132" s="113">
        <v>64278</v>
      </c>
      <c r="G132" s="109">
        <v>61830</v>
      </c>
      <c r="H132" s="90">
        <f t="shared" si="52"/>
        <v>96.191542985158222</v>
      </c>
      <c r="I132" s="109">
        <v>22684</v>
      </c>
      <c r="J132" s="109">
        <v>21771</v>
      </c>
      <c r="K132" s="118">
        <f t="shared" si="53"/>
        <v>95.975136660201017</v>
      </c>
      <c r="L132" s="113">
        <v>69136</v>
      </c>
      <c r="M132" s="109">
        <v>33958</v>
      </c>
      <c r="N132" s="116">
        <f t="shared" si="54"/>
        <v>49.117681092339737</v>
      </c>
      <c r="O132" s="109">
        <f t="shared" si="55"/>
        <v>67916</v>
      </c>
      <c r="P132" s="109">
        <v>34568</v>
      </c>
      <c r="Q132" s="109">
        <v>16979</v>
      </c>
      <c r="R132" s="116">
        <f t="shared" ref="R132" si="60">Q132*100/P132</f>
        <v>49.117681092339737</v>
      </c>
      <c r="S132" s="119">
        <f t="shared" ref="S132" si="61">Q132*2</f>
        <v>33958</v>
      </c>
      <c r="T132" s="113">
        <v>69136</v>
      </c>
      <c r="U132" s="119">
        <v>34568</v>
      </c>
      <c r="V132" s="113">
        <f t="shared" si="51"/>
        <v>69136</v>
      </c>
      <c r="W132" s="110">
        <v>34568</v>
      </c>
      <c r="X132" s="113"/>
      <c r="Y132" s="129"/>
      <c r="Z132" s="181">
        <f t="shared" si="29"/>
        <v>2</v>
      </c>
      <c r="AA132" s="506" t="s">
        <v>173</v>
      </c>
      <c r="AB132" s="506"/>
    </row>
    <row r="133" spans="1:28" s="50" customFormat="1" ht="30.75" customHeight="1">
      <c r="A133" s="107">
        <v>129</v>
      </c>
      <c r="B133" s="111" t="s">
        <v>148</v>
      </c>
      <c r="C133" s="108" t="s">
        <v>6</v>
      </c>
      <c r="D133" s="109"/>
      <c r="E133" s="110"/>
      <c r="F133" s="113">
        <v>242000</v>
      </c>
      <c r="G133" s="109">
        <v>243002</v>
      </c>
      <c r="H133" s="90">
        <f t="shared" si="52"/>
        <v>100.41404958677687</v>
      </c>
      <c r="I133" s="109">
        <v>85211</v>
      </c>
      <c r="J133" s="109">
        <v>84611</v>
      </c>
      <c r="K133" s="118">
        <f t="shared" si="53"/>
        <v>99.295865557263724</v>
      </c>
      <c r="L133" s="113">
        <v>242000</v>
      </c>
      <c r="M133" s="109">
        <v>121527</v>
      </c>
      <c r="N133" s="116">
        <f t="shared" ref="N133:N134" si="62">M133/L133*100</f>
        <v>50.217768595041321</v>
      </c>
      <c r="O133" s="109">
        <f t="shared" ref="O133" si="63">M133*2</f>
        <v>243054</v>
      </c>
      <c r="P133" s="109">
        <v>85211</v>
      </c>
      <c r="Q133" s="109">
        <v>50590</v>
      </c>
      <c r="R133" s="116">
        <f t="shared" ref="R133:R134" si="64">Q133*100/P133</f>
        <v>59.370269096712867</v>
      </c>
      <c r="S133" s="119">
        <f t="shared" ref="S133:S134" si="65">Q133*2</f>
        <v>101180</v>
      </c>
      <c r="T133" s="113">
        <v>242000</v>
      </c>
      <c r="U133" s="119">
        <v>85211</v>
      </c>
      <c r="V133" s="113">
        <f t="shared" si="51"/>
        <v>202360</v>
      </c>
      <c r="W133" s="110">
        <v>101180</v>
      </c>
      <c r="X133" s="113"/>
      <c r="Y133" s="129"/>
      <c r="Z133" s="181">
        <f t="shared" si="29"/>
        <v>2</v>
      </c>
      <c r="AA133" s="194" t="s">
        <v>178</v>
      </c>
      <c r="AB133" s="195"/>
    </row>
    <row r="134" spans="1:28" s="50" customFormat="1" ht="33" customHeight="1">
      <c r="A134" s="107">
        <v>131</v>
      </c>
      <c r="B134" s="111" t="s">
        <v>149</v>
      </c>
      <c r="C134" s="108" t="s">
        <v>6</v>
      </c>
      <c r="D134" s="109"/>
      <c r="E134" s="110"/>
      <c r="F134" s="113">
        <v>77973</v>
      </c>
      <c r="G134" s="109">
        <v>86238</v>
      </c>
      <c r="H134" s="90">
        <f t="shared" si="52"/>
        <v>110.59982301565927</v>
      </c>
      <c r="I134" s="109">
        <v>27126</v>
      </c>
      <c r="J134" s="109">
        <v>28239</v>
      </c>
      <c r="K134" s="118">
        <f t="shared" si="53"/>
        <v>104.10307454103074</v>
      </c>
      <c r="L134" s="113">
        <v>80200</v>
      </c>
      <c r="M134" s="109">
        <v>46032</v>
      </c>
      <c r="N134" s="116">
        <f t="shared" si="62"/>
        <v>57.396508728179555</v>
      </c>
      <c r="O134" s="109">
        <f>M134*2</f>
        <v>92064</v>
      </c>
      <c r="P134" s="109">
        <v>28239</v>
      </c>
      <c r="Q134" s="109">
        <v>14119</v>
      </c>
      <c r="R134" s="116">
        <f t="shared" si="64"/>
        <v>49.99822939905804</v>
      </c>
      <c r="S134" s="119">
        <f t="shared" si="65"/>
        <v>28238</v>
      </c>
      <c r="T134" s="113">
        <v>80200</v>
      </c>
      <c r="U134" s="119">
        <v>28239</v>
      </c>
      <c r="V134" s="113">
        <f t="shared" si="51"/>
        <v>56478</v>
      </c>
      <c r="W134" s="110">
        <v>28239</v>
      </c>
      <c r="X134" s="113"/>
      <c r="Y134" s="129"/>
      <c r="Z134" s="181">
        <f t="shared" si="29"/>
        <v>2</v>
      </c>
      <c r="AA134" s="506" t="s">
        <v>173</v>
      </c>
      <c r="AB134" s="506"/>
    </row>
    <row r="135" spans="1:28" s="126" customFormat="1" ht="42.75" customHeight="1">
      <c r="A135" s="107">
        <v>132</v>
      </c>
      <c r="B135" s="111" t="s">
        <v>96</v>
      </c>
      <c r="C135" s="108" t="s">
        <v>6</v>
      </c>
      <c r="D135" s="109"/>
      <c r="E135" s="110"/>
      <c r="F135" s="124">
        <v>96552</v>
      </c>
      <c r="G135" s="117">
        <v>107918</v>
      </c>
      <c r="H135" s="90">
        <f t="shared" si="45"/>
        <v>111.77189493744304</v>
      </c>
      <c r="I135" s="109">
        <v>43925</v>
      </c>
      <c r="J135" s="109">
        <v>48788</v>
      </c>
      <c r="K135" s="118">
        <f t="shared" si="30"/>
        <v>111.07114399544677</v>
      </c>
      <c r="L135" s="124">
        <v>97217</v>
      </c>
      <c r="M135" s="117">
        <v>51276</v>
      </c>
      <c r="N135" s="116">
        <f t="shared" si="50"/>
        <v>52.743861670284012</v>
      </c>
      <c r="O135" s="109">
        <f t="shared" si="31"/>
        <v>102552</v>
      </c>
      <c r="P135" s="117">
        <v>44487</v>
      </c>
      <c r="Q135" s="117">
        <v>25305</v>
      </c>
      <c r="R135" s="116">
        <f t="shared" si="32"/>
        <v>56.881785690201632</v>
      </c>
      <c r="S135" s="119">
        <f t="shared" si="33"/>
        <v>50610</v>
      </c>
      <c r="T135" s="124">
        <v>100414</v>
      </c>
      <c r="U135" s="125">
        <v>50208</v>
      </c>
      <c r="V135" s="113">
        <f t="shared" si="51"/>
        <v>100416</v>
      </c>
      <c r="W135" s="188">
        <v>50208</v>
      </c>
      <c r="X135" s="113"/>
      <c r="Y135" s="131"/>
      <c r="Z135" s="181">
        <f t="shared" si="29"/>
        <v>2</v>
      </c>
      <c r="AA135" s="506" t="s">
        <v>173</v>
      </c>
      <c r="AB135" s="506"/>
    </row>
    <row r="136" spans="1:28" s="50" customFormat="1" ht="29.25" customHeight="1">
      <c r="A136" s="107">
        <v>133</v>
      </c>
      <c r="B136" s="111" t="s">
        <v>170</v>
      </c>
      <c r="C136" s="108" t="s">
        <v>6</v>
      </c>
      <c r="D136" s="109"/>
      <c r="E136" s="110"/>
      <c r="F136" s="113">
        <v>91616</v>
      </c>
      <c r="G136" s="109">
        <v>99454</v>
      </c>
      <c r="H136" s="90">
        <f t="shared" si="45"/>
        <v>108.55527418791478</v>
      </c>
      <c r="I136" s="109">
        <v>45808</v>
      </c>
      <c r="J136" s="109">
        <v>30112</v>
      </c>
      <c r="K136" s="118">
        <f t="shared" si="30"/>
        <v>65.735242752357664</v>
      </c>
      <c r="L136" s="113">
        <v>169369</v>
      </c>
      <c r="M136" s="109">
        <v>45701</v>
      </c>
      <c r="N136" s="116">
        <f t="shared" si="50"/>
        <v>26.983096080156344</v>
      </c>
      <c r="O136" s="109">
        <f t="shared" si="31"/>
        <v>91402</v>
      </c>
      <c r="P136" s="109">
        <v>79053</v>
      </c>
      <c r="Q136" s="109">
        <v>6597</v>
      </c>
      <c r="R136" s="116">
        <f t="shared" si="32"/>
        <v>8.3450343440476651</v>
      </c>
      <c r="S136" s="119">
        <f t="shared" si="33"/>
        <v>13194</v>
      </c>
      <c r="T136" s="113">
        <v>71856</v>
      </c>
      <c r="U136" s="119">
        <v>35922</v>
      </c>
      <c r="V136" s="113">
        <f t="shared" si="51"/>
        <v>71844</v>
      </c>
      <c r="W136" s="110">
        <v>35922</v>
      </c>
      <c r="X136" s="113"/>
      <c r="Y136" s="129"/>
      <c r="Z136" s="181">
        <f t="shared" ref="Z136:Z142" si="66">V136/W136</f>
        <v>2</v>
      </c>
      <c r="AA136" s="506" t="s">
        <v>173</v>
      </c>
      <c r="AB136" s="506"/>
    </row>
    <row r="137" spans="1:28" s="50" customFormat="1" ht="31.5" customHeight="1">
      <c r="A137" s="107">
        <v>134</v>
      </c>
      <c r="B137" s="112" t="s">
        <v>97</v>
      </c>
      <c r="C137" s="108" t="s">
        <v>7</v>
      </c>
      <c r="D137" s="109"/>
      <c r="E137" s="110"/>
      <c r="F137" s="113">
        <v>47254</v>
      </c>
      <c r="G137" s="109">
        <v>32214</v>
      </c>
      <c r="H137" s="90">
        <f t="shared" si="45"/>
        <v>68.172006602615653</v>
      </c>
      <c r="I137" s="109">
        <v>23960</v>
      </c>
      <c r="J137" s="109">
        <v>10829</v>
      </c>
      <c r="K137" s="118">
        <f t="shared" si="30"/>
        <v>45.19616026711185</v>
      </c>
      <c r="L137" s="113">
        <v>37652</v>
      </c>
      <c r="M137" s="109">
        <v>15209</v>
      </c>
      <c r="N137" s="116">
        <f t="shared" ref="N137:N139" si="67">M137/L137*100</f>
        <v>40.39360458939764</v>
      </c>
      <c r="O137" s="109">
        <f t="shared" si="31"/>
        <v>30418</v>
      </c>
      <c r="P137" s="109">
        <v>18826</v>
      </c>
      <c r="Q137" s="109">
        <v>8227</v>
      </c>
      <c r="R137" s="116">
        <f t="shared" si="32"/>
        <v>43.700201848507383</v>
      </c>
      <c r="S137" s="119">
        <f t="shared" si="33"/>
        <v>16454</v>
      </c>
      <c r="T137" s="113">
        <v>29768</v>
      </c>
      <c r="U137" s="119">
        <v>13016</v>
      </c>
      <c r="V137" s="113">
        <f t="shared" si="51"/>
        <v>26032</v>
      </c>
      <c r="W137" s="110">
        <v>13016</v>
      </c>
      <c r="X137" s="113"/>
      <c r="Y137" s="129"/>
      <c r="Z137" s="181">
        <f t="shared" si="66"/>
        <v>2</v>
      </c>
      <c r="AA137" s="506" t="s">
        <v>173</v>
      </c>
      <c r="AB137" s="506"/>
    </row>
    <row r="138" spans="1:28" s="50" customFormat="1" ht="42.75" customHeight="1">
      <c r="A138" s="107">
        <v>135</v>
      </c>
      <c r="B138" s="112" t="s">
        <v>147</v>
      </c>
      <c r="C138" s="108" t="s">
        <v>5</v>
      </c>
      <c r="D138" s="109"/>
      <c r="E138" s="110"/>
      <c r="F138" s="113"/>
      <c r="G138" s="109"/>
      <c r="H138" s="90"/>
      <c r="I138" s="109"/>
      <c r="J138" s="109"/>
      <c r="K138" s="118"/>
      <c r="L138" s="113"/>
      <c r="M138" s="109"/>
      <c r="N138" s="116"/>
      <c r="O138" s="109"/>
      <c r="P138" s="109"/>
      <c r="Q138" s="109"/>
      <c r="R138" s="116"/>
      <c r="S138" s="119"/>
      <c r="T138" s="113">
        <v>3593</v>
      </c>
      <c r="U138" s="119">
        <v>3593</v>
      </c>
      <c r="V138" s="113">
        <f t="shared" si="51"/>
        <v>0</v>
      </c>
      <c r="W138" s="24"/>
      <c r="X138" s="113"/>
      <c r="Y138" s="130"/>
      <c r="Z138" s="181" t="e">
        <f t="shared" si="66"/>
        <v>#DIV/0!</v>
      </c>
      <c r="AA138" s="194"/>
      <c r="AB138" s="195"/>
    </row>
    <row r="139" spans="1:28" s="50" customFormat="1" ht="28.5" customHeight="1">
      <c r="A139" s="107">
        <v>136</v>
      </c>
      <c r="B139" s="111" t="s">
        <v>98</v>
      </c>
      <c r="C139" s="108" t="s">
        <v>6</v>
      </c>
      <c r="D139" s="109"/>
      <c r="E139" s="110"/>
      <c r="F139" s="113">
        <v>36321</v>
      </c>
      <c r="G139" s="109">
        <v>31763</v>
      </c>
      <c r="H139" s="90">
        <f t="shared" si="45"/>
        <v>87.450786046639678</v>
      </c>
      <c r="I139" s="109">
        <v>18161</v>
      </c>
      <c r="J139" s="109">
        <v>9968</v>
      </c>
      <c r="K139" s="118">
        <f t="shared" ref="K139:K142" si="68">J139/I139*100</f>
        <v>54.88684543802654</v>
      </c>
      <c r="L139" s="113">
        <v>39056</v>
      </c>
      <c r="M139" s="109">
        <v>17656</v>
      </c>
      <c r="N139" s="116">
        <f t="shared" si="67"/>
        <v>45.206882425235563</v>
      </c>
      <c r="O139" s="109">
        <f t="shared" ref="O139:O140" si="69">M139*2</f>
        <v>35312</v>
      </c>
      <c r="P139" s="109">
        <v>19528</v>
      </c>
      <c r="Q139" s="109">
        <v>14059</v>
      </c>
      <c r="R139" s="116">
        <f t="shared" ref="R139:R140" si="70">Q139*100/P139</f>
        <v>71.994059811552646</v>
      </c>
      <c r="S139" s="119">
        <f t="shared" ref="S139:S140" si="71">Q139*2</f>
        <v>28118</v>
      </c>
      <c r="T139" s="113">
        <v>38556</v>
      </c>
      <c r="U139" s="119">
        <v>19278</v>
      </c>
      <c r="V139" s="113">
        <f t="shared" si="51"/>
        <v>38556</v>
      </c>
      <c r="W139" s="110">
        <v>19278</v>
      </c>
      <c r="X139" s="113"/>
      <c r="Y139" s="129"/>
      <c r="Z139" s="181">
        <f t="shared" si="66"/>
        <v>2</v>
      </c>
      <c r="AA139" s="506" t="s">
        <v>173</v>
      </c>
      <c r="AB139" s="506"/>
    </row>
    <row r="140" spans="1:28" s="50" customFormat="1" ht="52.5" customHeight="1">
      <c r="A140" s="107">
        <v>137</v>
      </c>
      <c r="B140" s="111" t="s">
        <v>99</v>
      </c>
      <c r="C140" s="108" t="s">
        <v>7</v>
      </c>
      <c r="D140" s="109"/>
      <c r="E140" s="110"/>
      <c r="F140" s="113">
        <v>19300</v>
      </c>
      <c r="G140" s="109">
        <v>19070</v>
      </c>
      <c r="H140" s="90">
        <f t="shared" si="45"/>
        <v>98.808290155440417</v>
      </c>
      <c r="I140" s="109">
        <v>10425</v>
      </c>
      <c r="J140" s="109">
        <v>9535</v>
      </c>
      <c r="K140" s="118">
        <f t="shared" si="68"/>
        <v>91.46282973621102</v>
      </c>
      <c r="L140" s="113">
        <v>19800</v>
      </c>
      <c r="M140" s="109">
        <v>9941</v>
      </c>
      <c r="N140" s="116">
        <f t="shared" ref="N140" si="72">M140/L140*100</f>
        <v>50.207070707070713</v>
      </c>
      <c r="O140" s="109">
        <f t="shared" si="69"/>
        <v>19882</v>
      </c>
      <c r="P140" s="109">
        <v>9650</v>
      </c>
      <c r="Q140" s="109">
        <v>4971</v>
      </c>
      <c r="R140" s="116">
        <f t="shared" si="70"/>
        <v>51.512953367875646</v>
      </c>
      <c r="S140" s="119">
        <f t="shared" si="71"/>
        <v>9942</v>
      </c>
      <c r="T140" s="113">
        <v>20400</v>
      </c>
      <c r="U140" s="119">
        <v>10200</v>
      </c>
      <c r="V140" s="113">
        <f t="shared" si="51"/>
        <v>20400</v>
      </c>
      <c r="W140" s="110">
        <v>10200</v>
      </c>
      <c r="X140" s="113"/>
      <c r="Y140" s="129"/>
      <c r="Z140" s="181">
        <f t="shared" si="66"/>
        <v>2</v>
      </c>
      <c r="AA140" s="506" t="s">
        <v>173</v>
      </c>
      <c r="AB140" s="506"/>
    </row>
    <row r="141" spans="1:28">
      <c r="A141" s="9"/>
      <c r="B141" s="11" t="s">
        <v>109</v>
      </c>
      <c r="C141" s="11"/>
      <c r="D141" s="15">
        <v>1043</v>
      </c>
      <c r="E141" s="24">
        <v>1846</v>
      </c>
      <c r="F141" s="26"/>
      <c r="G141" s="15"/>
      <c r="H141" s="17"/>
      <c r="I141" s="52"/>
      <c r="J141" s="52"/>
      <c r="K141" s="61"/>
      <c r="L141" s="26"/>
      <c r="M141" s="15"/>
      <c r="N141" s="19"/>
      <c r="O141" s="15"/>
      <c r="P141" s="15"/>
      <c r="Q141" s="15"/>
      <c r="R141" s="19"/>
      <c r="S141" s="54"/>
      <c r="T141" s="26"/>
      <c r="U141" s="54"/>
      <c r="V141" s="26"/>
      <c r="W141" s="105">
        <f>E141-(E141*$AA$7/100)</f>
        <v>1497.4752000000001</v>
      </c>
      <c r="X141" s="26"/>
      <c r="Y141" s="54">
        <f>G141-(G141*$AA$7/100)</f>
        <v>0</v>
      </c>
      <c r="Z141" s="181">
        <f t="shared" si="66"/>
        <v>0</v>
      </c>
      <c r="AA141" s="192"/>
      <c r="AB141" s="193"/>
    </row>
    <row r="142" spans="1:28" s="102" customFormat="1" ht="13.5" thickBot="1">
      <c r="A142" s="65"/>
      <c r="B142" s="65" t="s">
        <v>108</v>
      </c>
      <c r="C142" s="65"/>
      <c r="D142" s="65">
        <f>SUM(D7:D141)</f>
        <v>3549910</v>
      </c>
      <c r="E142" s="66">
        <f>SUM(E7:E141)</f>
        <v>6283341</v>
      </c>
      <c r="F142" s="30">
        <f>SUM(F7:F141)</f>
        <v>20214486</v>
      </c>
      <c r="G142" s="31">
        <f>SUM(G7:G141)</f>
        <v>18201239</v>
      </c>
      <c r="H142" s="32">
        <f t="shared" si="45"/>
        <v>90.040572884217781</v>
      </c>
      <c r="I142" s="31">
        <f>SUM(I7:I141)</f>
        <v>6907108</v>
      </c>
      <c r="J142" s="31">
        <f>SUM(J7:J141)</f>
        <v>6611362</v>
      </c>
      <c r="K142" s="103">
        <f t="shared" si="68"/>
        <v>95.718236923470727</v>
      </c>
      <c r="L142" s="30">
        <f>SUM(L7:L141)</f>
        <v>19812339</v>
      </c>
      <c r="M142" s="31">
        <f>SUM(M7:M141)</f>
        <v>9124120</v>
      </c>
      <c r="N142" s="32">
        <f t="shared" ref="N142" si="73">M142/L142*100</f>
        <v>46.052714926793854</v>
      </c>
      <c r="O142" s="31">
        <f>SUM(O7:O140)</f>
        <v>18248240</v>
      </c>
      <c r="P142" s="31">
        <f>SUM(P7:P140)</f>
        <v>6909377</v>
      </c>
      <c r="Q142" s="31">
        <f>SUM(Q7:Q140)</f>
        <v>3111126</v>
      </c>
      <c r="R142" s="32">
        <f>Q142*100/P142</f>
        <v>45.027590765419227</v>
      </c>
      <c r="S142" s="101">
        <f>SUM(S7:S140)</f>
        <v>6222252</v>
      </c>
      <c r="T142" s="30">
        <f>SUM(T7:T140)</f>
        <v>19830827</v>
      </c>
      <c r="U142" s="101">
        <f>SUM(U7:U141)</f>
        <v>7011968</v>
      </c>
      <c r="V142" s="30">
        <f>SUM(V7:V140)</f>
        <v>17348911.168000001</v>
      </c>
      <c r="W142" s="189">
        <f>SUM(W7:W140)</f>
        <v>6158993.2815999975</v>
      </c>
      <c r="X142" s="30">
        <f>SUM(X7:X140)</f>
        <v>0</v>
      </c>
      <c r="Y142" s="101">
        <f>SUM(Y7:Y140)</f>
        <v>0</v>
      </c>
      <c r="Z142" s="181">
        <f t="shared" si="66"/>
        <v>2.8168420348549335</v>
      </c>
      <c r="AA142" s="198"/>
      <c r="AB142" s="183"/>
    </row>
    <row r="143" spans="1:28" s="87" customFormat="1">
      <c r="A143" s="78"/>
      <c r="B143" s="57" t="s">
        <v>141</v>
      </c>
      <c r="C143" s="79"/>
      <c r="D143" s="76">
        <f>D8+D9+D10+D11+D12+D13+D14+D16+D17+D22+D23+D25+D26+D27+D29+D30+D31+D33+D34+D35+D36+D37+D47+D48+D49+D50+D51+D52+D53+D57+D58+D60+D66+D68+D85+D86+D87+D88+D89+D90+D92+D93+D94+D95+D96+D97+D99+D101+D102+D103+D104+D105+D106+D108+D109+D110+D112+D113+D114+D115+D116+D117+D118+D119+D120+D121+D122+D123+D124+D125+D126+D138</f>
        <v>1242621</v>
      </c>
      <c r="E143" s="77">
        <f>E8+E9+E10+E11+E12+E13+E14+E16+E17+E22+E23+E25+E26+E27+E29+E30+E31+E33+E34+E35+E36+E37+E47+E48+E49+E50+E51+E52+E53+E57+E58+E60+E66+E68+E85+E86+E87+E88+E89+E90+E92+E93+E94+E95+E96+E97+E99+E101+E102+E103+E104+E105+E106+E108+E109+E110+E112+E113+E114+E115+E116+E117+E118+E119+E120+E121+E122+E123+E124+E125+E126+E138</f>
        <v>2199438</v>
      </c>
      <c r="F143" s="80"/>
      <c r="G143" s="80"/>
      <c r="H143" s="81"/>
      <c r="I143" s="82"/>
      <c r="J143" s="82"/>
      <c r="K143" s="83"/>
      <c r="L143" s="80"/>
      <c r="M143" s="80"/>
      <c r="N143" s="84"/>
      <c r="O143" s="80"/>
      <c r="P143" s="85"/>
      <c r="Q143" s="85"/>
      <c r="R143" s="86"/>
      <c r="S143" s="85"/>
      <c r="T143" s="85"/>
      <c r="U143" s="85"/>
      <c r="V143" s="85"/>
      <c r="W143" s="190">
        <f>W8+W9+W10+W11+W12+W13+W14+W16+W17+W22+W23+W25+W26+W27+W29+W30+W31+W33+W34+W35+W36+W37+W47+W48+W49+W50+W51+W52+W53+W57+W58+W60+W66+W68+W85+W86+W87+W88+W89+W90+W92+W93+W94+W95+W96+W97+W99+W101+W102+W103+W104+W105+W106+W108+W109+W110+W112+W113+W114+W115+W116+W117+W118+W119+W120+W121+W122+W123+W124+W125+W126+W138</f>
        <v>2093853.8223999999</v>
      </c>
      <c r="X143" s="203"/>
      <c r="Y143" s="204">
        <f>Y8+Y9+Y10+Y11+Y12+Y13+Y14+Y16+Y17+Y22+Y23+Y25+Y26+Y27+Y29+Y30+Y31+Y33+Y34+Y35+Y36+Y37+Y47+Y48+Y49+Y50+Y51+Y52+Y53+Y57+Y58+Y60+Y66+Y68+Y85+Y86+Y87+Y88+Y89+Y90+Y92+Y93+Y94+Y95+Y96+Y97+Y99+Y101+Y102+Y103+Y104+Y105+Y106+Y108+Y109+Y110+Y112+Y113+Y114+Y115+Y116+Y117+Y118+Y119+Y120+Y121+Y122+Y123+Y124+Y125+Y126+Y138</f>
        <v>0</v>
      </c>
      <c r="Z143" s="184"/>
      <c r="AA143" s="199"/>
      <c r="AB143" s="200"/>
    </row>
    <row r="144" spans="1:28" s="87" customFormat="1">
      <c r="A144" s="78"/>
      <c r="B144" s="57" t="s">
        <v>142</v>
      </c>
      <c r="C144" s="79"/>
      <c r="D144" s="76">
        <f>D7+D15+D18+D19+D20+D24+D21+D28+D32+D38+D44+D45+D46+D56+D59+D61+D62+D63+D64+D67+D72+D83+D91+D98+D100+D107+D111+D131+D133+D134+D135+D136+D139</f>
        <v>874860</v>
      </c>
      <c r="E144" s="77">
        <f>E7+E15+E18+E19+E20+E24+E21+E28+E32+E38+E44+E45+E46+E56+E59+E61+E62+E63+E64+E67+E72+E83+E91+E98+E100+E107+E111+E131+E133+E134+E135+E136+E139</f>
        <v>1548503</v>
      </c>
      <c r="F144" s="76"/>
      <c r="G144" s="76"/>
      <c r="H144" s="88"/>
      <c r="I144" s="89"/>
      <c r="J144" s="89"/>
      <c r="K144" s="90"/>
      <c r="L144" s="76"/>
      <c r="M144" s="76"/>
      <c r="N144" s="91"/>
      <c r="O144" s="76"/>
      <c r="P144" s="92"/>
      <c r="Q144" s="92"/>
      <c r="R144" s="93"/>
      <c r="S144" s="92"/>
      <c r="T144" s="92"/>
      <c r="U144" s="92"/>
      <c r="V144" s="92"/>
      <c r="W144" s="190">
        <f>W7+W15+W18+W19+W20+W21+W24+W28+W32+W38+W44+W45+W46+W56+W59+W61+W62+W63+W64+W67+W72+W83+W91+W98+W100+W107+W111+W131+W133+W134+W135+W136+W139</f>
        <v>1646596.7247999997</v>
      </c>
      <c r="X144" s="205"/>
      <c r="Y144" s="204">
        <f>Y7+Y15+Y18+Y19+Y20+Y21+Y24+Y28+Y32+Y38+Y44+Y45+Y46+Y56+Y59+Y61+Y62+Y63+Y64+Y67+Y72+Y83+Y91+Y98+Y100+Y107+Y111+Y131+Y133+Y134+Y135+Y136+Y139</f>
        <v>0</v>
      </c>
      <c r="Z144" s="184"/>
      <c r="AA144" s="199"/>
      <c r="AB144" s="200"/>
    </row>
    <row r="145" spans="1:28" s="87" customFormat="1">
      <c r="A145" s="78"/>
      <c r="B145" s="57" t="s">
        <v>165</v>
      </c>
      <c r="C145" s="79"/>
      <c r="D145" s="76">
        <f>D39+D40+D41+D42+D43+D54+D55+D65+D69+D73+D74+D75+D76+D77+D78+D79+D80+D81+D82+D84+D127+D128+D129+D130+D132+D137+D140</f>
        <v>1396546</v>
      </c>
      <c r="E145" s="77">
        <f>E39+E40+E41+E42+E43+E54+E55+E65+E69+E73+E74+E75+E76+E77+E78+E79+E80+E81+E82+E84+E127+E128+E129+E130+E132+E137+E140</f>
        <v>2471887</v>
      </c>
      <c r="F145" s="76"/>
      <c r="G145" s="76"/>
      <c r="H145" s="88"/>
      <c r="I145" s="89"/>
      <c r="J145" s="89"/>
      <c r="K145" s="90"/>
      <c r="L145" s="76"/>
      <c r="M145" s="76"/>
      <c r="N145" s="91"/>
      <c r="O145" s="76"/>
      <c r="P145" s="92"/>
      <c r="Q145" s="92"/>
      <c r="R145" s="93"/>
      <c r="S145" s="92"/>
      <c r="T145" s="92"/>
      <c r="U145" s="92"/>
      <c r="V145" s="92"/>
      <c r="W145" s="190">
        <f>W39+W40+W41+W42+W43+W54+W55+W65+W69+W73+W74+W75+W76+W77+W78+W79+W80+W81+W82+W84+W127+W128+W129+W130+W132+W137+W140</f>
        <v>2418542.7344000004</v>
      </c>
      <c r="X145" s="205"/>
      <c r="Y145" s="204">
        <f>Y39+Y40+Y41+Y42+Y43+Y54+Y55+Y65+Y69+Y73+Y74+Y75+Y76+Y77+Y78+Y79+Y80+Y81+Y82+Y84+Y127+Y128+Y129+Y130+Y132+Y137+Y140</f>
        <v>0</v>
      </c>
      <c r="Z145" s="184"/>
      <c r="AA145" s="199"/>
      <c r="AB145" s="200"/>
    </row>
    <row r="146" spans="1:28" s="33" customFormat="1">
      <c r="A146" s="27"/>
      <c r="B146" s="10" t="s">
        <v>109</v>
      </c>
      <c r="C146" s="28"/>
      <c r="D146" s="74">
        <f>D141</f>
        <v>1043</v>
      </c>
      <c r="E146" s="75">
        <f>E141</f>
        <v>1846</v>
      </c>
      <c r="F146" s="29"/>
      <c r="G146" s="29"/>
      <c r="H146" s="68"/>
      <c r="I146" s="69"/>
      <c r="J146" s="69"/>
      <c r="K146" s="70"/>
      <c r="L146" s="29"/>
      <c r="M146" s="29"/>
      <c r="N146" s="71"/>
      <c r="O146" s="29"/>
      <c r="P146" s="72"/>
      <c r="Q146" s="72"/>
      <c r="R146" s="73"/>
      <c r="S146" s="72"/>
      <c r="T146" s="72"/>
      <c r="U146" s="72"/>
      <c r="V146" s="72"/>
      <c r="W146" s="185"/>
      <c r="X146" s="206"/>
      <c r="Y146" s="128"/>
      <c r="Z146" s="180"/>
      <c r="AA146" s="201"/>
      <c r="AB146" s="202"/>
    </row>
    <row r="147" spans="1:28" s="33" customFormat="1" ht="13.5" thickBot="1">
      <c r="A147" s="27"/>
      <c r="B147" s="20" t="s">
        <v>108</v>
      </c>
      <c r="C147" s="28"/>
      <c r="D147" s="29">
        <f>D143+D144+D145+D146</f>
        <v>3515070</v>
      </c>
      <c r="E147" s="67">
        <f>E143+E144+E145+E146</f>
        <v>6221674</v>
      </c>
      <c r="F147" s="29"/>
      <c r="G147" s="29"/>
      <c r="H147" s="68"/>
      <c r="I147" s="69"/>
      <c r="J147" s="69"/>
      <c r="K147" s="70"/>
      <c r="L147" s="29"/>
      <c r="M147" s="29"/>
      <c r="N147" s="71"/>
      <c r="O147" s="29"/>
      <c r="P147" s="72"/>
      <c r="Q147" s="72"/>
      <c r="R147" s="73"/>
      <c r="S147" s="72"/>
      <c r="T147" s="72"/>
      <c r="U147" s="72"/>
      <c r="V147" s="72"/>
      <c r="W147" s="191">
        <f>W143+W144+W145+W146</f>
        <v>6158993.2816000003</v>
      </c>
      <c r="X147" s="207"/>
      <c r="Y147" s="101">
        <f>Y143+Y144+Y145+Y146</f>
        <v>0</v>
      </c>
      <c r="Z147" s="183"/>
      <c r="AA147" s="201"/>
      <c r="AB147" s="202"/>
    </row>
    <row r="148" spans="1:28">
      <c r="E148" s="12">
        <v>124348</v>
      </c>
      <c r="Q148" s="3">
        <v>5873</v>
      </c>
    </row>
    <row r="149" spans="1:28">
      <c r="E149" s="41">
        <f>E142-E148</f>
        <v>6158993</v>
      </c>
    </row>
    <row r="150" spans="1:28">
      <c r="A150" s="212" t="s">
        <v>181</v>
      </c>
      <c r="B150" s="213"/>
      <c r="E150" s="41"/>
    </row>
    <row r="151" spans="1:28">
      <c r="A151" s="210" t="s">
        <v>183</v>
      </c>
      <c r="B151" s="211"/>
      <c r="E151" s="41"/>
    </row>
    <row r="152" spans="1:28">
      <c r="A152" s="210" t="s">
        <v>184</v>
      </c>
      <c r="B152" s="211"/>
      <c r="E152" s="41"/>
    </row>
    <row r="153" spans="1:28">
      <c r="A153" s="210" t="s">
        <v>185</v>
      </c>
      <c r="B153" s="211"/>
      <c r="E153" s="41"/>
    </row>
    <row r="154" spans="1:28">
      <c r="A154" s="210" t="s">
        <v>186</v>
      </c>
      <c r="B154" s="211"/>
      <c r="E154" s="41"/>
    </row>
    <row r="155" spans="1:28">
      <c r="A155" s="210" t="s">
        <v>187</v>
      </c>
      <c r="B155" s="211"/>
      <c r="E155" s="41"/>
    </row>
    <row r="156" spans="1:28">
      <c r="A156" s="210" t="s">
        <v>188</v>
      </c>
      <c r="B156" s="211"/>
      <c r="E156" s="41"/>
    </row>
    <row r="157" spans="1:28">
      <c r="A157" s="210" t="s">
        <v>182</v>
      </c>
      <c r="B157" s="211"/>
      <c r="E157" s="41"/>
    </row>
    <row r="158" spans="1:28">
      <c r="E158" s="100"/>
    </row>
    <row r="159" spans="1:28">
      <c r="A159" s="39" t="s">
        <v>146</v>
      </c>
    </row>
    <row r="160" spans="1:28">
      <c r="A160" s="40" t="s">
        <v>167</v>
      </c>
    </row>
    <row r="161" spans="1:27">
      <c r="A161" s="40"/>
    </row>
    <row r="162" spans="1:27">
      <c r="A162" s="51" t="s">
        <v>168</v>
      </c>
    </row>
    <row r="163" spans="1:27" s="50" customFormat="1">
      <c r="A163" s="42" t="s">
        <v>141</v>
      </c>
      <c r="B163" s="43"/>
      <c r="C163" s="44"/>
      <c r="D163" s="59">
        <f>E143*1.77/E147</f>
        <v>0.62571668975262928</v>
      </c>
      <c r="E163" s="45"/>
      <c r="F163" s="46"/>
      <c r="G163" s="47"/>
      <c r="H163" s="48"/>
      <c r="I163" s="48"/>
      <c r="J163" s="48"/>
      <c r="K163" s="48"/>
      <c r="L163" s="46"/>
      <c r="M163" s="46"/>
      <c r="N163" s="49"/>
      <c r="O163" s="46"/>
      <c r="P163" s="44"/>
      <c r="Q163" s="44"/>
      <c r="R163" s="63"/>
      <c r="S163" s="64"/>
      <c r="T163" s="44"/>
      <c r="U163" s="44"/>
      <c r="V163" s="47"/>
      <c r="W163" s="47"/>
      <c r="X163" s="47"/>
      <c r="Y163" s="47"/>
      <c r="Z163" s="182"/>
      <c r="AA163" s="126"/>
    </row>
    <row r="164" spans="1:27" s="50" customFormat="1">
      <c r="A164" s="42" t="s">
        <v>142</v>
      </c>
      <c r="B164" s="43"/>
      <c r="C164" s="44"/>
      <c r="D164" s="59">
        <f>E144*1.77/E147-0.01</f>
        <v>0.43053261389137393</v>
      </c>
      <c r="E164" s="45"/>
      <c r="F164" s="46"/>
      <c r="G164" s="47"/>
      <c r="H164" s="48"/>
      <c r="I164" s="48"/>
      <c r="J164" s="48"/>
      <c r="K164" s="48"/>
      <c r="L164" s="46"/>
      <c r="M164" s="46"/>
      <c r="N164" s="49"/>
      <c r="O164" s="46"/>
      <c r="P164" s="44"/>
      <c r="Q164" s="44"/>
      <c r="R164" s="63"/>
      <c r="S164" s="64"/>
      <c r="T164" s="44"/>
      <c r="U164" s="44"/>
      <c r="V164" s="47"/>
      <c r="W164" s="47"/>
      <c r="X164" s="47"/>
      <c r="Y164" s="47"/>
      <c r="Z164" s="182"/>
      <c r="AA164" s="126"/>
    </row>
    <row r="165" spans="1:27" s="50" customFormat="1">
      <c r="A165" s="42" t="s">
        <v>143</v>
      </c>
      <c r="B165" s="43"/>
      <c r="C165" s="44"/>
      <c r="D165" s="59">
        <f>E145*1.77/E147</f>
        <v>0.70322552901357416</v>
      </c>
      <c r="E165" s="45"/>
      <c r="F165" s="46"/>
      <c r="G165" s="47"/>
      <c r="H165" s="48"/>
      <c r="I165" s="48"/>
      <c r="J165" s="48"/>
      <c r="K165" s="48"/>
      <c r="L165" s="46"/>
      <c r="M165" s="46"/>
      <c r="N165" s="49"/>
      <c r="O165" s="46"/>
      <c r="P165" s="44"/>
      <c r="Q165" s="44"/>
      <c r="R165" s="63"/>
      <c r="S165" s="64"/>
      <c r="T165" s="44"/>
      <c r="U165" s="44"/>
      <c r="V165" s="47"/>
      <c r="W165" s="47"/>
      <c r="X165" s="47"/>
      <c r="Y165" s="47"/>
      <c r="Z165" s="182"/>
      <c r="AA165" s="126"/>
    </row>
    <row r="166" spans="1:27" s="50" customFormat="1">
      <c r="A166" s="42" t="s">
        <v>144</v>
      </c>
      <c r="B166" s="43"/>
      <c r="C166" s="44"/>
      <c r="D166" s="59">
        <f>0.64+0.43+0.7</f>
        <v>1.77</v>
      </c>
      <c r="E166" s="45"/>
      <c r="F166" s="46"/>
      <c r="G166" s="47"/>
      <c r="H166" s="48"/>
      <c r="I166" s="48"/>
      <c r="J166" s="48"/>
      <c r="K166" s="48"/>
      <c r="L166" s="46"/>
      <c r="M166" s="46"/>
      <c r="N166" s="49"/>
      <c r="O166" s="46"/>
      <c r="P166" s="44"/>
      <c r="Q166" s="44"/>
      <c r="R166" s="63"/>
      <c r="S166" s="64"/>
      <c r="T166" s="44"/>
      <c r="U166" s="44"/>
      <c r="V166" s="47"/>
      <c r="W166" s="47"/>
      <c r="X166" s="47"/>
      <c r="Y166" s="47"/>
      <c r="Z166" s="182"/>
      <c r="AA166" s="126"/>
    </row>
    <row r="168" spans="1:27">
      <c r="A168" s="51" t="s">
        <v>169</v>
      </c>
    </row>
    <row r="169" spans="1:27" s="50" customFormat="1">
      <c r="A169" s="42" t="s">
        <v>141</v>
      </c>
      <c r="B169" s="43"/>
      <c r="C169" s="44"/>
      <c r="D169" s="59">
        <f>W143*1.77/W147</f>
        <v>0.60174140418695399</v>
      </c>
      <c r="E169" s="45"/>
      <c r="F169" s="46"/>
      <c r="G169" s="47"/>
      <c r="H169" s="48"/>
      <c r="I169" s="48"/>
      <c r="J169" s="48"/>
      <c r="K169" s="48"/>
      <c r="L169" s="46"/>
      <c r="M169" s="46"/>
      <c r="N169" s="49"/>
      <c r="O169" s="46"/>
      <c r="P169" s="44"/>
      <c r="Q169" s="44"/>
      <c r="R169" s="63"/>
      <c r="S169" s="64"/>
      <c r="T169" s="44"/>
      <c r="U169" s="44"/>
      <c r="V169" s="47"/>
      <c r="W169" s="47"/>
      <c r="X169" s="47"/>
      <c r="Y169" s="47"/>
      <c r="Z169" s="182"/>
      <c r="AA169" s="126"/>
    </row>
    <row r="170" spans="1:27" s="50" customFormat="1">
      <c r="A170" s="42" t="s">
        <v>142</v>
      </c>
      <c r="B170" s="43"/>
      <c r="C170" s="44"/>
      <c r="D170" s="59">
        <f>W144*1.77/W147</f>
        <v>0.47320658907081464</v>
      </c>
      <c r="E170" s="45"/>
      <c r="F170" s="46"/>
      <c r="G170" s="47"/>
      <c r="H170" s="48"/>
      <c r="I170" s="48"/>
      <c r="J170" s="48"/>
      <c r="K170" s="48"/>
      <c r="L170" s="46"/>
      <c r="M170" s="46"/>
      <c r="N170" s="49"/>
      <c r="O170" s="46"/>
      <c r="P170" s="44"/>
      <c r="Q170" s="44"/>
      <c r="R170" s="63"/>
      <c r="S170" s="64"/>
      <c r="T170" s="44"/>
      <c r="U170" s="44"/>
      <c r="V170" s="47"/>
      <c r="W170" s="47"/>
      <c r="X170" s="47"/>
      <c r="Y170" s="47"/>
      <c r="Z170" s="182"/>
      <c r="AA170" s="126"/>
    </row>
    <row r="171" spans="1:27" s="50" customFormat="1">
      <c r="A171" s="42" t="s">
        <v>143</v>
      </c>
      <c r="B171" s="43"/>
      <c r="C171" s="44"/>
      <c r="D171" s="59">
        <f>W145*1.77/W147</f>
        <v>0.69505200674223133</v>
      </c>
      <c r="E171" s="45"/>
      <c r="F171" s="46"/>
      <c r="G171" s="47"/>
      <c r="H171" s="48"/>
      <c r="I171" s="48"/>
      <c r="J171" s="48"/>
      <c r="K171" s="48"/>
      <c r="L171" s="46"/>
      <c r="M171" s="46"/>
      <c r="N171" s="49"/>
      <c r="O171" s="46"/>
      <c r="P171" s="44"/>
      <c r="Q171" s="44"/>
      <c r="R171" s="63"/>
      <c r="S171" s="64"/>
      <c r="T171" s="44"/>
      <c r="U171" s="44"/>
      <c r="V171" s="47"/>
      <c r="W171" s="47"/>
      <c r="X171" s="47"/>
      <c r="Y171" s="47"/>
      <c r="Z171" s="182"/>
      <c r="AA171" s="126"/>
    </row>
    <row r="172" spans="1:27" s="50" customFormat="1">
      <c r="A172" s="42" t="s">
        <v>144</v>
      </c>
      <c r="B172" s="43"/>
      <c r="C172" s="44"/>
      <c r="D172" s="59">
        <f>D169+D170+D171</f>
        <v>1.77</v>
      </c>
      <c r="E172" s="45"/>
      <c r="F172" s="46"/>
      <c r="G172" s="47"/>
      <c r="H172" s="48"/>
      <c r="I172" s="48"/>
      <c r="J172" s="48"/>
      <c r="K172" s="48"/>
      <c r="L172" s="46"/>
      <c r="M172" s="46"/>
      <c r="N172" s="49"/>
      <c r="O172" s="46"/>
      <c r="P172" s="44"/>
      <c r="Q172" s="44"/>
      <c r="R172" s="63"/>
      <c r="S172" s="64"/>
      <c r="T172" s="44"/>
      <c r="U172" s="44"/>
      <c r="V172" s="47"/>
      <c r="W172" s="47"/>
      <c r="X172" s="47"/>
      <c r="Y172" s="47"/>
      <c r="Z172" s="182"/>
      <c r="AA172" s="126"/>
    </row>
  </sheetData>
  <autoFilter ref="A3:W149"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1" showButton="0"/>
  </autoFilter>
  <mergeCells count="58">
    <mergeCell ref="T3:U4"/>
    <mergeCell ref="V3:W4"/>
    <mergeCell ref="A1:W1"/>
    <mergeCell ref="L3:S3"/>
    <mergeCell ref="L4:O4"/>
    <mergeCell ref="P4:S4"/>
    <mergeCell ref="F3:K3"/>
    <mergeCell ref="E3:E5"/>
    <mergeCell ref="F4:H4"/>
    <mergeCell ref="I4:K4"/>
    <mergeCell ref="A3:A5"/>
    <mergeCell ref="B3:B5"/>
    <mergeCell ref="C3:C5"/>
    <mergeCell ref="D3:D5"/>
    <mergeCell ref="AA12:AB12"/>
    <mergeCell ref="AA14:AB14"/>
    <mergeCell ref="AA21:AB21"/>
    <mergeCell ref="AA31:AB31"/>
    <mergeCell ref="AA36:AB36"/>
    <mergeCell ref="AA37:AB37"/>
    <mergeCell ref="AA44:AB44"/>
    <mergeCell ref="AA45:AB45"/>
    <mergeCell ref="AA46:AB46"/>
    <mergeCell ref="AA50:AB50"/>
    <mergeCell ref="AA51:AB51"/>
    <mergeCell ref="AA52:AB52"/>
    <mergeCell ref="AA57:AB57"/>
    <mergeCell ref="AA58:AB58"/>
    <mergeCell ref="AA68:AB68"/>
    <mergeCell ref="AA76:AB76"/>
    <mergeCell ref="AA69:AB69"/>
    <mergeCell ref="AA92:AB92"/>
    <mergeCell ref="AA93:AB93"/>
    <mergeCell ref="AA94:AB94"/>
    <mergeCell ref="AA103:AB103"/>
    <mergeCell ref="AA106:AB106"/>
    <mergeCell ref="AA105:AB105"/>
    <mergeCell ref="AA95:AB95"/>
    <mergeCell ref="AA96:AB96"/>
    <mergeCell ref="AA97:AB97"/>
    <mergeCell ref="AA98:AB98"/>
    <mergeCell ref="AA99:AB99"/>
    <mergeCell ref="AA139:AB139"/>
    <mergeCell ref="AA140:AB140"/>
    <mergeCell ref="X3:Y4"/>
    <mergeCell ref="AB7:AB8"/>
    <mergeCell ref="AA132:AB132"/>
    <mergeCell ref="AA134:AB134"/>
    <mergeCell ref="AA135:AB135"/>
    <mergeCell ref="AA136:AB136"/>
    <mergeCell ref="AA137:AB137"/>
    <mergeCell ref="AA127:AB127"/>
    <mergeCell ref="AA128:AB128"/>
    <mergeCell ref="AA129:AB129"/>
    <mergeCell ref="AA130:AB130"/>
    <mergeCell ref="AA131:AB131"/>
    <mergeCell ref="AA101:AB101"/>
    <mergeCell ref="AA102:AB102"/>
  </mergeCells>
  <printOptions horizontalCentered="1"/>
  <pageMargins left="0" right="0.19685039370078741" top="0" bottom="0" header="0.31496062992125984" footer="0.19685039370078741"/>
  <pageSetup paperSize="9" scale="60" firstPageNumber="135" fitToHeight="11" orientation="landscape" useFirstPageNumber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18"/>
  <sheetViews>
    <sheetView topLeftCell="A109" workbookViewId="0">
      <selection activeCell="A92" sqref="A92"/>
    </sheetView>
  </sheetViews>
  <sheetFormatPr defaultRowHeight="15.75"/>
  <cols>
    <col min="1" max="1" width="61.7109375" style="501" customWidth="1"/>
    <col min="2" max="2" width="11.28515625" style="502" bestFit="1" customWidth="1"/>
    <col min="3" max="3" width="13" style="502" customWidth="1"/>
    <col min="4" max="4" width="10.140625" style="502" bestFit="1" customWidth="1"/>
    <col min="5" max="252" width="9.140625" style="483"/>
    <col min="253" max="253" width="61.7109375" style="483" customWidth="1"/>
    <col min="254" max="254" width="11.28515625" style="483" bestFit="1" customWidth="1"/>
    <col min="255" max="256" width="10.140625" style="483" bestFit="1" customWidth="1"/>
    <col min="257" max="257" width="12.85546875" style="483" customWidth="1"/>
    <col min="258" max="258" width="11.140625" style="483" customWidth="1"/>
    <col min="259" max="259" width="10.42578125" style="483" customWidth="1"/>
    <col min="260" max="508" width="9.140625" style="483"/>
    <col min="509" max="509" width="61.7109375" style="483" customWidth="1"/>
    <col min="510" max="510" width="11.28515625" style="483" bestFit="1" customWidth="1"/>
    <col min="511" max="512" width="10.140625" style="483" bestFit="1" customWidth="1"/>
    <col min="513" max="513" width="12.85546875" style="483" customWidth="1"/>
    <col min="514" max="514" width="11.140625" style="483" customWidth="1"/>
    <col min="515" max="515" width="10.42578125" style="483" customWidth="1"/>
    <col min="516" max="764" width="9.140625" style="483"/>
    <col min="765" max="765" width="61.7109375" style="483" customWidth="1"/>
    <col min="766" max="766" width="11.28515625" style="483" bestFit="1" customWidth="1"/>
    <col min="767" max="768" width="10.140625" style="483" bestFit="1" customWidth="1"/>
    <col min="769" max="769" width="12.85546875" style="483" customWidth="1"/>
    <col min="770" max="770" width="11.140625" style="483" customWidth="1"/>
    <col min="771" max="771" width="10.42578125" style="483" customWidth="1"/>
    <col min="772" max="1020" width="9.140625" style="483"/>
    <col min="1021" max="1021" width="61.7109375" style="483" customWidth="1"/>
    <col min="1022" max="1022" width="11.28515625" style="483" bestFit="1" customWidth="1"/>
    <col min="1023" max="1024" width="10.140625" style="483" bestFit="1" customWidth="1"/>
    <col min="1025" max="1025" width="12.85546875" style="483" customWidth="1"/>
    <col min="1026" max="1026" width="11.140625" style="483" customWidth="1"/>
    <col min="1027" max="1027" width="10.42578125" style="483" customWidth="1"/>
    <col min="1028" max="1276" width="9.140625" style="483"/>
    <col min="1277" max="1277" width="61.7109375" style="483" customWidth="1"/>
    <col min="1278" max="1278" width="11.28515625" style="483" bestFit="1" customWidth="1"/>
    <col min="1279" max="1280" width="10.140625" style="483" bestFit="1" customWidth="1"/>
    <col min="1281" max="1281" width="12.85546875" style="483" customWidth="1"/>
    <col min="1282" max="1282" width="11.140625" style="483" customWidth="1"/>
    <col min="1283" max="1283" width="10.42578125" style="483" customWidth="1"/>
    <col min="1284" max="1532" width="9.140625" style="483"/>
    <col min="1533" max="1533" width="61.7109375" style="483" customWidth="1"/>
    <col min="1534" max="1534" width="11.28515625" style="483" bestFit="1" customWidth="1"/>
    <col min="1535" max="1536" width="10.140625" style="483" bestFit="1" customWidth="1"/>
    <col min="1537" max="1537" width="12.85546875" style="483" customWidth="1"/>
    <col min="1538" max="1538" width="11.140625" style="483" customWidth="1"/>
    <col min="1539" max="1539" width="10.42578125" style="483" customWidth="1"/>
    <col min="1540" max="1788" width="9.140625" style="483"/>
    <col min="1789" max="1789" width="61.7109375" style="483" customWidth="1"/>
    <col min="1790" max="1790" width="11.28515625" style="483" bestFit="1" customWidth="1"/>
    <col min="1791" max="1792" width="10.140625" style="483" bestFit="1" customWidth="1"/>
    <col min="1793" max="1793" width="12.85546875" style="483" customWidth="1"/>
    <col min="1794" max="1794" width="11.140625" style="483" customWidth="1"/>
    <col min="1795" max="1795" width="10.42578125" style="483" customWidth="1"/>
    <col min="1796" max="2044" width="9.140625" style="483"/>
    <col min="2045" max="2045" width="61.7109375" style="483" customWidth="1"/>
    <col min="2046" max="2046" width="11.28515625" style="483" bestFit="1" customWidth="1"/>
    <col min="2047" max="2048" width="10.140625" style="483" bestFit="1" customWidth="1"/>
    <col min="2049" max="2049" width="12.85546875" style="483" customWidth="1"/>
    <col min="2050" max="2050" width="11.140625" style="483" customWidth="1"/>
    <col min="2051" max="2051" width="10.42578125" style="483" customWidth="1"/>
    <col min="2052" max="2300" width="9.140625" style="483"/>
    <col min="2301" max="2301" width="61.7109375" style="483" customWidth="1"/>
    <col min="2302" max="2302" width="11.28515625" style="483" bestFit="1" customWidth="1"/>
    <col min="2303" max="2304" width="10.140625" style="483" bestFit="1" customWidth="1"/>
    <col min="2305" max="2305" width="12.85546875" style="483" customWidth="1"/>
    <col min="2306" max="2306" width="11.140625" style="483" customWidth="1"/>
    <col min="2307" max="2307" width="10.42578125" style="483" customWidth="1"/>
    <col min="2308" max="2556" width="9.140625" style="483"/>
    <col min="2557" max="2557" width="61.7109375" style="483" customWidth="1"/>
    <col min="2558" max="2558" width="11.28515625" style="483" bestFit="1" customWidth="1"/>
    <col min="2559" max="2560" width="10.140625" style="483" bestFit="1" customWidth="1"/>
    <col min="2561" max="2561" width="12.85546875" style="483" customWidth="1"/>
    <col min="2562" max="2562" width="11.140625" style="483" customWidth="1"/>
    <col min="2563" max="2563" width="10.42578125" style="483" customWidth="1"/>
    <col min="2564" max="2812" width="9.140625" style="483"/>
    <col min="2813" max="2813" width="61.7109375" style="483" customWidth="1"/>
    <col min="2814" max="2814" width="11.28515625" style="483" bestFit="1" customWidth="1"/>
    <col min="2815" max="2816" width="10.140625" style="483" bestFit="1" customWidth="1"/>
    <col min="2817" max="2817" width="12.85546875" style="483" customWidth="1"/>
    <col min="2818" max="2818" width="11.140625" style="483" customWidth="1"/>
    <col min="2819" max="2819" width="10.42578125" style="483" customWidth="1"/>
    <col min="2820" max="3068" width="9.140625" style="483"/>
    <col min="3069" max="3069" width="61.7109375" style="483" customWidth="1"/>
    <col min="3070" max="3070" width="11.28515625" style="483" bestFit="1" customWidth="1"/>
    <col min="3071" max="3072" width="10.140625" style="483" bestFit="1" customWidth="1"/>
    <col min="3073" max="3073" width="12.85546875" style="483" customWidth="1"/>
    <col min="3074" max="3074" width="11.140625" style="483" customWidth="1"/>
    <col min="3075" max="3075" width="10.42578125" style="483" customWidth="1"/>
    <col min="3076" max="3324" width="9.140625" style="483"/>
    <col min="3325" max="3325" width="61.7109375" style="483" customWidth="1"/>
    <col min="3326" max="3326" width="11.28515625" style="483" bestFit="1" customWidth="1"/>
    <col min="3327" max="3328" width="10.140625" style="483" bestFit="1" customWidth="1"/>
    <col min="3329" max="3329" width="12.85546875" style="483" customWidth="1"/>
    <col min="3330" max="3330" width="11.140625" style="483" customWidth="1"/>
    <col min="3331" max="3331" width="10.42578125" style="483" customWidth="1"/>
    <col min="3332" max="3580" width="9.140625" style="483"/>
    <col min="3581" max="3581" width="61.7109375" style="483" customWidth="1"/>
    <col min="3582" max="3582" width="11.28515625" style="483" bestFit="1" customWidth="1"/>
    <col min="3583" max="3584" width="10.140625" style="483" bestFit="1" customWidth="1"/>
    <col min="3585" max="3585" width="12.85546875" style="483" customWidth="1"/>
    <col min="3586" max="3586" width="11.140625" style="483" customWidth="1"/>
    <col min="3587" max="3587" width="10.42578125" style="483" customWidth="1"/>
    <col min="3588" max="3836" width="9.140625" style="483"/>
    <col min="3837" max="3837" width="61.7109375" style="483" customWidth="1"/>
    <col min="3838" max="3838" width="11.28515625" style="483" bestFit="1" customWidth="1"/>
    <col min="3839" max="3840" width="10.140625" style="483" bestFit="1" customWidth="1"/>
    <col min="3841" max="3841" width="12.85546875" style="483" customWidth="1"/>
    <col min="3842" max="3842" width="11.140625" style="483" customWidth="1"/>
    <col min="3843" max="3843" width="10.42578125" style="483" customWidth="1"/>
    <col min="3844" max="4092" width="9.140625" style="483"/>
    <col min="4093" max="4093" width="61.7109375" style="483" customWidth="1"/>
    <col min="4094" max="4094" width="11.28515625" style="483" bestFit="1" customWidth="1"/>
    <col min="4095" max="4096" width="10.140625" style="483" bestFit="1" customWidth="1"/>
    <col min="4097" max="4097" width="12.85546875" style="483" customWidth="1"/>
    <col min="4098" max="4098" width="11.140625" style="483" customWidth="1"/>
    <col min="4099" max="4099" width="10.42578125" style="483" customWidth="1"/>
    <col min="4100" max="4348" width="9.140625" style="483"/>
    <col min="4349" max="4349" width="61.7109375" style="483" customWidth="1"/>
    <col min="4350" max="4350" width="11.28515625" style="483" bestFit="1" customWidth="1"/>
    <col min="4351" max="4352" width="10.140625" style="483" bestFit="1" customWidth="1"/>
    <col min="4353" max="4353" width="12.85546875" style="483" customWidth="1"/>
    <col min="4354" max="4354" width="11.140625" style="483" customWidth="1"/>
    <col min="4355" max="4355" width="10.42578125" style="483" customWidth="1"/>
    <col min="4356" max="4604" width="9.140625" style="483"/>
    <col min="4605" max="4605" width="61.7109375" style="483" customWidth="1"/>
    <col min="4606" max="4606" width="11.28515625" style="483" bestFit="1" customWidth="1"/>
    <col min="4607" max="4608" width="10.140625" style="483" bestFit="1" customWidth="1"/>
    <col min="4609" max="4609" width="12.85546875" style="483" customWidth="1"/>
    <col min="4610" max="4610" width="11.140625" style="483" customWidth="1"/>
    <col min="4611" max="4611" width="10.42578125" style="483" customWidth="1"/>
    <col min="4612" max="4860" width="9.140625" style="483"/>
    <col min="4861" max="4861" width="61.7109375" style="483" customWidth="1"/>
    <col min="4862" max="4862" width="11.28515625" style="483" bestFit="1" customWidth="1"/>
    <col min="4863" max="4864" width="10.140625" style="483" bestFit="1" customWidth="1"/>
    <col min="4865" max="4865" width="12.85546875" style="483" customWidth="1"/>
    <col min="4866" max="4866" width="11.140625" style="483" customWidth="1"/>
    <col min="4867" max="4867" width="10.42578125" style="483" customWidth="1"/>
    <col min="4868" max="5116" width="9.140625" style="483"/>
    <col min="5117" max="5117" width="61.7109375" style="483" customWidth="1"/>
    <col min="5118" max="5118" width="11.28515625" style="483" bestFit="1" customWidth="1"/>
    <col min="5119" max="5120" width="10.140625" style="483" bestFit="1" customWidth="1"/>
    <col min="5121" max="5121" width="12.85546875" style="483" customWidth="1"/>
    <col min="5122" max="5122" width="11.140625" style="483" customWidth="1"/>
    <col min="5123" max="5123" width="10.42578125" style="483" customWidth="1"/>
    <col min="5124" max="5372" width="9.140625" style="483"/>
    <col min="5373" max="5373" width="61.7109375" style="483" customWidth="1"/>
    <col min="5374" max="5374" width="11.28515625" style="483" bestFit="1" customWidth="1"/>
    <col min="5375" max="5376" width="10.140625" style="483" bestFit="1" customWidth="1"/>
    <col min="5377" max="5377" width="12.85546875" style="483" customWidth="1"/>
    <col min="5378" max="5378" width="11.140625" style="483" customWidth="1"/>
    <col min="5379" max="5379" width="10.42578125" style="483" customWidth="1"/>
    <col min="5380" max="5628" width="9.140625" style="483"/>
    <col min="5629" max="5629" width="61.7109375" style="483" customWidth="1"/>
    <col min="5630" max="5630" width="11.28515625" style="483" bestFit="1" customWidth="1"/>
    <col min="5631" max="5632" width="10.140625" style="483" bestFit="1" customWidth="1"/>
    <col min="5633" max="5633" width="12.85546875" style="483" customWidth="1"/>
    <col min="5634" max="5634" width="11.140625" style="483" customWidth="1"/>
    <col min="5635" max="5635" width="10.42578125" style="483" customWidth="1"/>
    <col min="5636" max="5884" width="9.140625" style="483"/>
    <col min="5885" max="5885" width="61.7109375" style="483" customWidth="1"/>
    <col min="5886" max="5886" width="11.28515625" style="483" bestFit="1" customWidth="1"/>
    <col min="5887" max="5888" width="10.140625" style="483" bestFit="1" customWidth="1"/>
    <col min="5889" max="5889" width="12.85546875" style="483" customWidth="1"/>
    <col min="5890" max="5890" width="11.140625" style="483" customWidth="1"/>
    <col min="5891" max="5891" width="10.42578125" style="483" customWidth="1"/>
    <col min="5892" max="6140" width="9.140625" style="483"/>
    <col min="6141" max="6141" width="61.7109375" style="483" customWidth="1"/>
    <col min="6142" max="6142" width="11.28515625" style="483" bestFit="1" customWidth="1"/>
    <col min="6143" max="6144" width="10.140625" style="483" bestFit="1" customWidth="1"/>
    <col min="6145" max="6145" width="12.85546875" style="483" customWidth="1"/>
    <col min="6146" max="6146" width="11.140625" style="483" customWidth="1"/>
    <col min="6147" max="6147" width="10.42578125" style="483" customWidth="1"/>
    <col min="6148" max="6396" width="9.140625" style="483"/>
    <col min="6397" max="6397" width="61.7109375" style="483" customWidth="1"/>
    <col min="6398" max="6398" width="11.28515625" style="483" bestFit="1" customWidth="1"/>
    <col min="6399" max="6400" width="10.140625" style="483" bestFit="1" customWidth="1"/>
    <col min="6401" max="6401" width="12.85546875" style="483" customWidth="1"/>
    <col min="6402" max="6402" width="11.140625" style="483" customWidth="1"/>
    <col min="6403" max="6403" width="10.42578125" style="483" customWidth="1"/>
    <col min="6404" max="6652" width="9.140625" style="483"/>
    <col min="6653" max="6653" width="61.7109375" style="483" customWidth="1"/>
    <col min="6654" max="6654" width="11.28515625" style="483" bestFit="1" customWidth="1"/>
    <col min="6655" max="6656" width="10.140625" style="483" bestFit="1" customWidth="1"/>
    <col min="6657" max="6657" width="12.85546875" style="483" customWidth="1"/>
    <col min="6658" max="6658" width="11.140625" style="483" customWidth="1"/>
    <col min="6659" max="6659" width="10.42578125" style="483" customWidth="1"/>
    <col min="6660" max="6908" width="9.140625" style="483"/>
    <col min="6909" max="6909" width="61.7109375" style="483" customWidth="1"/>
    <col min="6910" max="6910" width="11.28515625" style="483" bestFit="1" customWidth="1"/>
    <col min="6911" max="6912" width="10.140625" style="483" bestFit="1" customWidth="1"/>
    <col min="6913" max="6913" width="12.85546875" style="483" customWidth="1"/>
    <col min="6914" max="6914" width="11.140625" style="483" customWidth="1"/>
    <col min="6915" max="6915" width="10.42578125" style="483" customWidth="1"/>
    <col min="6916" max="7164" width="9.140625" style="483"/>
    <col min="7165" max="7165" width="61.7109375" style="483" customWidth="1"/>
    <col min="7166" max="7166" width="11.28515625" style="483" bestFit="1" customWidth="1"/>
    <col min="7167" max="7168" width="10.140625" style="483" bestFit="1" customWidth="1"/>
    <col min="7169" max="7169" width="12.85546875" style="483" customWidth="1"/>
    <col min="7170" max="7170" width="11.140625" style="483" customWidth="1"/>
    <col min="7171" max="7171" width="10.42578125" style="483" customWidth="1"/>
    <col min="7172" max="7420" width="9.140625" style="483"/>
    <col min="7421" max="7421" width="61.7109375" style="483" customWidth="1"/>
    <col min="7422" max="7422" width="11.28515625" style="483" bestFit="1" customWidth="1"/>
    <col min="7423" max="7424" width="10.140625" style="483" bestFit="1" customWidth="1"/>
    <col min="7425" max="7425" width="12.85546875" style="483" customWidth="1"/>
    <col min="7426" max="7426" width="11.140625" style="483" customWidth="1"/>
    <col min="7427" max="7427" width="10.42578125" style="483" customWidth="1"/>
    <col min="7428" max="7676" width="9.140625" style="483"/>
    <col min="7677" max="7677" width="61.7109375" style="483" customWidth="1"/>
    <col min="7678" max="7678" width="11.28515625" style="483" bestFit="1" customWidth="1"/>
    <col min="7679" max="7680" width="10.140625" style="483" bestFit="1" customWidth="1"/>
    <col min="7681" max="7681" width="12.85546875" style="483" customWidth="1"/>
    <col min="7682" max="7682" width="11.140625" style="483" customWidth="1"/>
    <col min="7683" max="7683" width="10.42578125" style="483" customWidth="1"/>
    <col min="7684" max="7932" width="9.140625" style="483"/>
    <col min="7933" max="7933" width="61.7109375" style="483" customWidth="1"/>
    <col min="7934" max="7934" width="11.28515625" style="483" bestFit="1" customWidth="1"/>
    <col min="7935" max="7936" width="10.140625" style="483" bestFit="1" customWidth="1"/>
    <col min="7937" max="7937" width="12.85546875" style="483" customWidth="1"/>
    <col min="7938" max="7938" width="11.140625" style="483" customWidth="1"/>
    <col min="7939" max="7939" width="10.42578125" style="483" customWidth="1"/>
    <col min="7940" max="8188" width="9.140625" style="483"/>
    <col min="8189" max="8189" width="61.7109375" style="483" customWidth="1"/>
    <col min="8190" max="8190" width="11.28515625" style="483" bestFit="1" customWidth="1"/>
    <col min="8191" max="8192" width="10.140625" style="483" bestFit="1" customWidth="1"/>
    <col min="8193" max="8193" width="12.85546875" style="483" customWidth="1"/>
    <col min="8194" max="8194" width="11.140625" style="483" customWidth="1"/>
    <col min="8195" max="8195" width="10.42578125" style="483" customWidth="1"/>
    <col min="8196" max="8444" width="9.140625" style="483"/>
    <col min="8445" max="8445" width="61.7109375" style="483" customWidth="1"/>
    <col min="8446" max="8446" width="11.28515625" style="483" bestFit="1" customWidth="1"/>
    <col min="8447" max="8448" width="10.140625" style="483" bestFit="1" customWidth="1"/>
    <col min="8449" max="8449" width="12.85546875" style="483" customWidth="1"/>
    <col min="8450" max="8450" width="11.140625" style="483" customWidth="1"/>
    <col min="8451" max="8451" width="10.42578125" style="483" customWidth="1"/>
    <col min="8452" max="8700" width="9.140625" style="483"/>
    <col min="8701" max="8701" width="61.7109375" style="483" customWidth="1"/>
    <col min="8702" max="8702" width="11.28515625" style="483" bestFit="1" customWidth="1"/>
    <col min="8703" max="8704" width="10.140625" style="483" bestFit="1" customWidth="1"/>
    <col min="8705" max="8705" width="12.85546875" style="483" customWidth="1"/>
    <col min="8706" max="8706" width="11.140625" style="483" customWidth="1"/>
    <col min="8707" max="8707" width="10.42578125" style="483" customWidth="1"/>
    <col min="8708" max="8956" width="9.140625" style="483"/>
    <col min="8957" max="8957" width="61.7109375" style="483" customWidth="1"/>
    <col min="8958" max="8958" width="11.28515625" style="483" bestFit="1" customWidth="1"/>
    <col min="8959" max="8960" width="10.140625" style="483" bestFit="1" customWidth="1"/>
    <col min="8961" max="8961" width="12.85546875" style="483" customWidth="1"/>
    <col min="8962" max="8962" width="11.140625" style="483" customWidth="1"/>
    <col min="8963" max="8963" width="10.42578125" style="483" customWidth="1"/>
    <col min="8964" max="9212" width="9.140625" style="483"/>
    <col min="9213" max="9213" width="61.7109375" style="483" customWidth="1"/>
    <col min="9214" max="9214" width="11.28515625" style="483" bestFit="1" customWidth="1"/>
    <col min="9215" max="9216" width="10.140625" style="483" bestFit="1" customWidth="1"/>
    <col min="9217" max="9217" width="12.85546875" style="483" customWidth="1"/>
    <col min="9218" max="9218" width="11.140625" style="483" customWidth="1"/>
    <col min="9219" max="9219" width="10.42578125" style="483" customWidth="1"/>
    <col min="9220" max="9468" width="9.140625" style="483"/>
    <col min="9469" max="9469" width="61.7109375" style="483" customWidth="1"/>
    <col min="9470" max="9470" width="11.28515625" style="483" bestFit="1" customWidth="1"/>
    <col min="9471" max="9472" width="10.140625" style="483" bestFit="1" customWidth="1"/>
    <col min="9473" max="9473" width="12.85546875" style="483" customWidth="1"/>
    <col min="9474" max="9474" width="11.140625" style="483" customWidth="1"/>
    <col min="9475" max="9475" width="10.42578125" style="483" customWidth="1"/>
    <col min="9476" max="9724" width="9.140625" style="483"/>
    <col min="9725" max="9725" width="61.7109375" style="483" customWidth="1"/>
    <col min="9726" max="9726" width="11.28515625" style="483" bestFit="1" customWidth="1"/>
    <col min="9727" max="9728" width="10.140625" style="483" bestFit="1" customWidth="1"/>
    <col min="9729" max="9729" width="12.85546875" style="483" customWidth="1"/>
    <col min="9730" max="9730" width="11.140625" style="483" customWidth="1"/>
    <col min="9731" max="9731" width="10.42578125" style="483" customWidth="1"/>
    <col min="9732" max="9980" width="9.140625" style="483"/>
    <col min="9981" max="9981" width="61.7109375" style="483" customWidth="1"/>
    <col min="9982" max="9982" width="11.28515625" style="483" bestFit="1" customWidth="1"/>
    <col min="9983" max="9984" width="10.140625" style="483" bestFit="1" customWidth="1"/>
    <col min="9985" max="9985" width="12.85546875" style="483" customWidth="1"/>
    <col min="9986" max="9986" width="11.140625" style="483" customWidth="1"/>
    <col min="9987" max="9987" width="10.42578125" style="483" customWidth="1"/>
    <col min="9988" max="10236" width="9.140625" style="483"/>
    <col min="10237" max="10237" width="61.7109375" style="483" customWidth="1"/>
    <col min="10238" max="10238" width="11.28515625" style="483" bestFit="1" customWidth="1"/>
    <col min="10239" max="10240" width="10.140625" style="483" bestFit="1" customWidth="1"/>
    <col min="10241" max="10241" width="12.85546875" style="483" customWidth="1"/>
    <col min="10242" max="10242" width="11.140625" style="483" customWidth="1"/>
    <col min="10243" max="10243" width="10.42578125" style="483" customWidth="1"/>
    <col min="10244" max="10492" width="9.140625" style="483"/>
    <col min="10493" max="10493" width="61.7109375" style="483" customWidth="1"/>
    <col min="10494" max="10494" width="11.28515625" style="483" bestFit="1" customWidth="1"/>
    <col min="10495" max="10496" width="10.140625" style="483" bestFit="1" customWidth="1"/>
    <col min="10497" max="10497" width="12.85546875" style="483" customWidth="1"/>
    <col min="10498" max="10498" width="11.140625" style="483" customWidth="1"/>
    <col min="10499" max="10499" width="10.42578125" style="483" customWidth="1"/>
    <col min="10500" max="10748" width="9.140625" style="483"/>
    <col min="10749" max="10749" width="61.7109375" style="483" customWidth="1"/>
    <col min="10750" max="10750" width="11.28515625" style="483" bestFit="1" customWidth="1"/>
    <col min="10751" max="10752" width="10.140625" style="483" bestFit="1" customWidth="1"/>
    <col min="10753" max="10753" width="12.85546875" style="483" customWidth="1"/>
    <col min="10754" max="10754" width="11.140625" style="483" customWidth="1"/>
    <col min="10755" max="10755" width="10.42578125" style="483" customWidth="1"/>
    <col min="10756" max="11004" width="9.140625" style="483"/>
    <col min="11005" max="11005" width="61.7109375" style="483" customWidth="1"/>
    <col min="11006" max="11006" width="11.28515625" style="483" bestFit="1" customWidth="1"/>
    <col min="11007" max="11008" width="10.140625" style="483" bestFit="1" customWidth="1"/>
    <col min="11009" max="11009" width="12.85546875" style="483" customWidth="1"/>
    <col min="11010" max="11010" width="11.140625" style="483" customWidth="1"/>
    <col min="11011" max="11011" width="10.42578125" style="483" customWidth="1"/>
    <col min="11012" max="11260" width="9.140625" style="483"/>
    <col min="11261" max="11261" width="61.7109375" style="483" customWidth="1"/>
    <col min="11262" max="11262" width="11.28515625" style="483" bestFit="1" customWidth="1"/>
    <col min="11263" max="11264" width="10.140625" style="483" bestFit="1" customWidth="1"/>
    <col min="11265" max="11265" width="12.85546875" style="483" customWidth="1"/>
    <col min="11266" max="11266" width="11.140625" style="483" customWidth="1"/>
    <col min="11267" max="11267" width="10.42578125" style="483" customWidth="1"/>
    <col min="11268" max="11516" width="9.140625" style="483"/>
    <col min="11517" max="11517" width="61.7109375" style="483" customWidth="1"/>
    <col min="11518" max="11518" width="11.28515625" style="483" bestFit="1" customWidth="1"/>
    <col min="11519" max="11520" width="10.140625" style="483" bestFit="1" customWidth="1"/>
    <col min="11521" max="11521" width="12.85546875" style="483" customWidth="1"/>
    <col min="11522" max="11522" width="11.140625" style="483" customWidth="1"/>
    <col min="11523" max="11523" width="10.42578125" style="483" customWidth="1"/>
    <col min="11524" max="11772" width="9.140625" style="483"/>
    <col min="11773" max="11773" width="61.7109375" style="483" customWidth="1"/>
    <col min="11774" max="11774" width="11.28515625" style="483" bestFit="1" customWidth="1"/>
    <col min="11775" max="11776" width="10.140625" style="483" bestFit="1" customWidth="1"/>
    <col min="11777" max="11777" width="12.85546875" style="483" customWidth="1"/>
    <col min="11778" max="11778" width="11.140625" style="483" customWidth="1"/>
    <col min="11779" max="11779" width="10.42578125" style="483" customWidth="1"/>
    <col min="11780" max="12028" width="9.140625" style="483"/>
    <col min="12029" max="12029" width="61.7109375" style="483" customWidth="1"/>
    <col min="12030" max="12030" width="11.28515625" style="483" bestFit="1" customWidth="1"/>
    <col min="12031" max="12032" width="10.140625" style="483" bestFit="1" customWidth="1"/>
    <col min="12033" max="12033" width="12.85546875" style="483" customWidth="1"/>
    <col min="12034" max="12034" width="11.140625" style="483" customWidth="1"/>
    <col min="12035" max="12035" width="10.42578125" style="483" customWidth="1"/>
    <col min="12036" max="12284" width="9.140625" style="483"/>
    <col min="12285" max="12285" width="61.7109375" style="483" customWidth="1"/>
    <col min="12286" max="12286" width="11.28515625" style="483" bestFit="1" customWidth="1"/>
    <col min="12287" max="12288" width="10.140625" style="483" bestFit="1" customWidth="1"/>
    <col min="12289" max="12289" width="12.85546875" style="483" customWidth="1"/>
    <col min="12290" max="12290" width="11.140625" style="483" customWidth="1"/>
    <col min="12291" max="12291" width="10.42578125" style="483" customWidth="1"/>
    <col min="12292" max="12540" width="9.140625" style="483"/>
    <col min="12541" max="12541" width="61.7109375" style="483" customWidth="1"/>
    <col min="12542" max="12542" width="11.28515625" style="483" bestFit="1" customWidth="1"/>
    <col min="12543" max="12544" width="10.140625" style="483" bestFit="1" customWidth="1"/>
    <col min="12545" max="12545" width="12.85546875" style="483" customWidth="1"/>
    <col min="12546" max="12546" width="11.140625" style="483" customWidth="1"/>
    <col min="12547" max="12547" width="10.42578125" style="483" customWidth="1"/>
    <col min="12548" max="12796" width="9.140625" style="483"/>
    <col min="12797" max="12797" width="61.7109375" style="483" customWidth="1"/>
    <col min="12798" max="12798" width="11.28515625" style="483" bestFit="1" customWidth="1"/>
    <col min="12799" max="12800" width="10.140625" style="483" bestFit="1" customWidth="1"/>
    <col min="12801" max="12801" width="12.85546875" style="483" customWidth="1"/>
    <col min="12802" max="12802" width="11.140625" style="483" customWidth="1"/>
    <col min="12803" max="12803" width="10.42578125" style="483" customWidth="1"/>
    <col min="12804" max="13052" width="9.140625" style="483"/>
    <col min="13053" max="13053" width="61.7109375" style="483" customWidth="1"/>
    <col min="13054" max="13054" width="11.28515625" style="483" bestFit="1" customWidth="1"/>
    <col min="13055" max="13056" width="10.140625" style="483" bestFit="1" customWidth="1"/>
    <col min="13057" max="13057" width="12.85546875" style="483" customWidth="1"/>
    <col min="13058" max="13058" width="11.140625" style="483" customWidth="1"/>
    <col min="13059" max="13059" width="10.42578125" style="483" customWidth="1"/>
    <col min="13060" max="13308" width="9.140625" style="483"/>
    <col min="13309" max="13309" width="61.7109375" style="483" customWidth="1"/>
    <col min="13310" max="13310" width="11.28515625" style="483" bestFit="1" customWidth="1"/>
    <col min="13311" max="13312" width="10.140625" style="483" bestFit="1" customWidth="1"/>
    <col min="13313" max="13313" width="12.85546875" style="483" customWidth="1"/>
    <col min="13314" max="13314" width="11.140625" style="483" customWidth="1"/>
    <col min="13315" max="13315" width="10.42578125" style="483" customWidth="1"/>
    <col min="13316" max="13564" width="9.140625" style="483"/>
    <col min="13565" max="13565" width="61.7109375" style="483" customWidth="1"/>
    <col min="13566" max="13566" width="11.28515625" style="483" bestFit="1" customWidth="1"/>
    <col min="13567" max="13568" width="10.140625" style="483" bestFit="1" customWidth="1"/>
    <col min="13569" max="13569" width="12.85546875" style="483" customWidth="1"/>
    <col min="13570" max="13570" width="11.140625" style="483" customWidth="1"/>
    <col min="13571" max="13571" width="10.42578125" style="483" customWidth="1"/>
    <col min="13572" max="13820" width="9.140625" style="483"/>
    <col min="13821" max="13821" width="61.7109375" style="483" customWidth="1"/>
    <col min="13822" max="13822" width="11.28515625" style="483" bestFit="1" customWidth="1"/>
    <col min="13823" max="13824" width="10.140625" style="483" bestFit="1" customWidth="1"/>
    <col min="13825" max="13825" width="12.85546875" style="483" customWidth="1"/>
    <col min="13826" max="13826" width="11.140625" style="483" customWidth="1"/>
    <col min="13827" max="13827" width="10.42578125" style="483" customWidth="1"/>
    <col min="13828" max="14076" width="9.140625" style="483"/>
    <col min="14077" max="14077" width="61.7109375" style="483" customWidth="1"/>
    <col min="14078" max="14078" width="11.28515625" style="483" bestFit="1" customWidth="1"/>
    <col min="14079" max="14080" width="10.140625" style="483" bestFit="1" customWidth="1"/>
    <col min="14081" max="14081" width="12.85546875" style="483" customWidth="1"/>
    <col min="14082" max="14082" width="11.140625" style="483" customWidth="1"/>
    <col min="14083" max="14083" width="10.42578125" style="483" customWidth="1"/>
    <col min="14084" max="14332" width="9.140625" style="483"/>
    <col min="14333" max="14333" width="61.7109375" style="483" customWidth="1"/>
    <col min="14334" max="14334" width="11.28515625" style="483" bestFit="1" customWidth="1"/>
    <col min="14335" max="14336" width="10.140625" style="483" bestFit="1" customWidth="1"/>
    <col min="14337" max="14337" width="12.85546875" style="483" customWidth="1"/>
    <col min="14338" max="14338" width="11.140625" style="483" customWidth="1"/>
    <col min="14339" max="14339" width="10.42578125" style="483" customWidth="1"/>
    <col min="14340" max="14588" width="9.140625" style="483"/>
    <col min="14589" max="14589" width="61.7109375" style="483" customWidth="1"/>
    <col min="14590" max="14590" width="11.28515625" style="483" bestFit="1" customWidth="1"/>
    <col min="14591" max="14592" width="10.140625" style="483" bestFit="1" customWidth="1"/>
    <col min="14593" max="14593" width="12.85546875" style="483" customWidth="1"/>
    <col min="14594" max="14594" width="11.140625" style="483" customWidth="1"/>
    <col min="14595" max="14595" width="10.42578125" style="483" customWidth="1"/>
    <col min="14596" max="14844" width="9.140625" style="483"/>
    <col min="14845" max="14845" width="61.7109375" style="483" customWidth="1"/>
    <col min="14846" max="14846" width="11.28515625" style="483" bestFit="1" customWidth="1"/>
    <col min="14847" max="14848" width="10.140625" style="483" bestFit="1" customWidth="1"/>
    <col min="14849" max="14849" width="12.85546875" style="483" customWidth="1"/>
    <col min="14850" max="14850" width="11.140625" style="483" customWidth="1"/>
    <col min="14851" max="14851" width="10.42578125" style="483" customWidth="1"/>
    <col min="14852" max="15100" width="9.140625" style="483"/>
    <col min="15101" max="15101" width="61.7109375" style="483" customWidth="1"/>
    <col min="15102" max="15102" width="11.28515625" style="483" bestFit="1" customWidth="1"/>
    <col min="15103" max="15104" width="10.140625" style="483" bestFit="1" customWidth="1"/>
    <col min="15105" max="15105" width="12.85546875" style="483" customWidth="1"/>
    <col min="15106" max="15106" width="11.140625" style="483" customWidth="1"/>
    <col min="15107" max="15107" width="10.42578125" style="483" customWidth="1"/>
    <col min="15108" max="15356" width="9.140625" style="483"/>
    <col min="15357" max="15357" width="61.7109375" style="483" customWidth="1"/>
    <col min="15358" max="15358" width="11.28515625" style="483" bestFit="1" customWidth="1"/>
    <col min="15359" max="15360" width="10.140625" style="483" bestFit="1" customWidth="1"/>
    <col min="15361" max="15361" width="12.85546875" style="483" customWidth="1"/>
    <col min="15362" max="15362" width="11.140625" style="483" customWidth="1"/>
    <col min="15363" max="15363" width="10.42578125" style="483" customWidth="1"/>
    <col min="15364" max="15612" width="9.140625" style="483"/>
    <col min="15613" max="15613" width="61.7109375" style="483" customWidth="1"/>
    <col min="15614" max="15614" width="11.28515625" style="483" bestFit="1" customWidth="1"/>
    <col min="15615" max="15616" width="10.140625" style="483" bestFit="1" customWidth="1"/>
    <col min="15617" max="15617" width="12.85546875" style="483" customWidth="1"/>
    <col min="15618" max="15618" width="11.140625" style="483" customWidth="1"/>
    <col min="15619" max="15619" width="10.42578125" style="483" customWidth="1"/>
    <col min="15620" max="15868" width="9.140625" style="483"/>
    <col min="15869" max="15869" width="61.7109375" style="483" customWidth="1"/>
    <col min="15870" max="15870" width="11.28515625" style="483" bestFit="1" customWidth="1"/>
    <col min="15871" max="15872" width="10.140625" style="483" bestFit="1" customWidth="1"/>
    <col min="15873" max="15873" width="12.85546875" style="483" customWidth="1"/>
    <col min="15874" max="15874" width="11.140625" style="483" customWidth="1"/>
    <col min="15875" max="15875" width="10.42578125" style="483" customWidth="1"/>
    <col min="15876" max="16124" width="9.140625" style="483"/>
    <col min="16125" max="16125" width="61.7109375" style="483" customWidth="1"/>
    <col min="16126" max="16126" width="11.28515625" style="483" bestFit="1" customWidth="1"/>
    <col min="16127" max="16128" width="10.140625" style="483" bestFit="1" customWidth="1"/>
    <col min="16129" max="16129" width="12.85546875" style="483" customWidth="1"/>
    <col min="16130" max="16130" width="11.140625" style="483" customWidth="1"/>
    <col min="16131" max="16131" width="10.42578125" style="483" customWidth="1"/>
    <col min="16132" max="16384" width="9.140625" style="483"/>
  </cols>
  <sheetData>
    <row r="1" spans="1:4" ht="42.75" customHeight="1">
      <c r="A1" s="596" t="s">
        <v>361</v>
      </c>
      <c r="B1" s="597"/>
      <c r="C1" s="597"/>
      <c r="D1" s="597"/>
    </row>
    <row r="2" spans="1:4" s="484" customFormat="1" ht="15" customHeight="1">
      <c r="A2" s="598" t="s">
        <v>365</v>
      </c>
      <c r="B2" s="599" t="s">
        <v>577</v>
      </c>
      <c r="C2" s="600"/>
      <c r="D2" s="601"/>
    </row>
    <row r="3" spans="1:4" s="484" customFormat="1">
      <c r="A3" s="598"/>
      <c r="B3" s="602"/>
      <c r="C3" s="603"/>
      <c r="D3" s="604"/>
    </row>
    <row r="4" spans="1:4" s="484" customFormat="1" ht="31.5">
      <c r="A4" s="598"/>
      <c r="B4" s="485" t="s">
        <v>565</v>
      </c>
      <c r="C4" s="486" t="s">
        <v>566</v>
      </c>
      <c r="D4" s="486" t="s">
        <v>567</v>
      </c>
    </row>
    <row r="5" spans="1:4">
      <c r="A5" s="487">
        <v>1</v>
      </c>
      <c r="B5" s="488">
        <v>2</v>
      </c>
      <c r="C5" s="489">
        <v>3</v>
      </c>
      <c r="D5" s="488">
        <v>4</v>
      </c>
    </row>
    <row r="6" spans="1:4">
      <c r="A6" s="490" t="s">
        <v>322</v>
      </c>
      <c r="B6" s="488">
        <v>576292</v>
      </c>
      <c r="C6" s="489">
        <v>349104</v>
      </c>
      <c r="D6" s="488">
        <v>227188</v>
      </c>
    </row>
    <row r="7" spans="1:4">
      <c r="A7" s="490" t="s">
        <v>192</v>
      </c>
      <c r="B7" s="488">
        <v>4424</v>
      </c>
      <c r="C7" s="489">
        <v>3884</v>
      </c>
      <c r="D7" s="488">
        <v>540</v>
      </c>
    </row>
    <row r="8" spans="1:4">
      <c r="A8" s="490" t="s">
        <v>327</v>
      </c>
      <c r="B8" s="488">
        <v>36687</v>
      </c>
      <c r="C8" s="489">
        <v>31184</v>
      </c>
      <c r="D8" s="488">
        <v>5503</v>
      </c>
    </row>
    <row r="9" spans="1:4">
      <c r="A9" s="490" t="s">
        <v>328</v>
      </c>
      <c r="B9" s="488">
        <v>6480</v>
      </c>
      <c r="C9" s="489">
        <v>6200</v>
      </c>
      <c r="D9" s="488">
        <v>280</v>
      </c>
    </row>
    <row r="10" spans="1:4" ht="63">
      <c r="A10" s="490" t="s">
        <v>191</v>
      </c>
      <c r="B10" s="488">
        <v>183820</v>
      </c>
      <c r="C10" s="489">
        <v>175720</v>
      </c>
      <c r="D10" s="488">
        <v>8100.0000000000009</v>
      </c>
    </row>
    <row r="11" spans="1:4" ht="31.5">
      <c r="A11" s="490" t="s">
        <v>324</v>
      </c>
      <c r="B11" s="488">
        <v>2157</v>
      </c>
      <c r="C11" s="489">
        <v>1726</v>
      </c>
      <c r="D11" s="488">
        <v>431</v>
      </c>
    </row>
    <row r="12" spans="1:4">
      <c r="A12" s="490" t="s">
        <v>231</v>
      </c>
      <c r="B12" s="488">
        <v>143534</v>
      </c>
      <c r="C12" s="489">
        <v>141042</v>
      </c>
      <c r="D12" s="488">
        <v>2492</v>
      </c>
    </row>
    <row r="13" spans="1:4">
      <c r="A13" s="490" t="s">
        <v>232</v>
      </c>
      <c r="B13" s="488">
        <v>60001</v>
      </c>
      <c r="C13" s="489">
        <v>52690</v>
      </c>
      <c r="D13" s="488">
        <v>7311</v>
      </c>
    </row>
    <row r="14" spans="1:4">
      <c r="A14" s="490" t="s">
        <v>233</v>
      </c>
      <c r="B14" s="488">
        <v>22048</v>
      </c>
      <c r="C14" s="489">
        <v>15373</v>
      </c>
      <c r="D14" s="488">
        <v>6675</v>
      </c>
    </row>
    <row r="15" spans="1:4" ht="31.5">
      <c r="A15" s="490" t="s">
        <v>234</v>
      </c>
      <c r="B15" s="488">
        <v>7871</v>
      </c>
      <c r="C15" s="489">
        <v>6071</v>
      </c>
      <c r="D15" s="488">
        <v>1800</v>
      </c>
    </row>
    <row r="16" spans="1:4">
      <c r="A16" s="490" t="s">
        <v>235</v>
      </c>
      <c r="B16" s="488">
        <v>904</v>
      </c>
      <c r="C16" s="489">
        <v>658</v>
      </c>
      <c r="D16" s="488">
        <v>246</v>
      </c>
    </row>
    <row r="17" spans="1:4">
      <c r="A17" s="490" t="s">
        <v>259</v>
      </c>
      <c r="B17" s="488">
        <v>154630</v>
      </c>
      <c r="C17" s="489">
        <v>146118</v>
      </c>
      <c r="D17" s="488">
        <v>8512</v>
      </c>
    </row>
    <row r="18" spans="1:4">
      <c r="A18" s="490" t="s">
        <v>260</v>
      </c>
      <c r="B18" s="488">
        <v>47898</v>
      </c>
      <c r="C18" s="489">
        <v>40998</v>
      </c>
      <c r="D18" s="488">
        <v>6900</v>
      </c>
    </row>
    <row r="19" spans="1:4">
      <c r="A19" s="490" t="s">
        <v>261</v>
      </c>
      <c r="B19" s="488">
        <v>140246</v>
      </c>
      <c r="C19" s="489">
        <v>128239</v>
      </c>
      <c r="D19" s="488">
        <v>12007</v>
      </c>
    </row>
    <row r="20" spans="1:4">
      <c r="A20" s="490" t="s">
        <v>262</v>
      </c>
      <c r="B20" s="488">
        <v>98835</v>
      </c>
      <c r="C20" s="489">
        <v>87117</v>
      </c>
      <c r="D20" s="488">
        <v>11718</v>
      </c>
    </row>
    <row r="21" spans="1:4">
      <c r="A21" s="490" t="s">
        <v>263</v>
      </c>
      <c r="B21" s="488">
        <v>57749</v>
      </c>
      <c r="C21" s="489">
        <v>53455</v>
      </c>
      <c r="D21" s="488">
        <v>4294</v>
      </c>
    </row>
    <row r="22" spans="1:4">
      <c r="A22" s="490" t="s">
        <v>236</v>
      </c>
      <c r="B22" s="488">
        <v>451297</v>
      </c>
      <c r="C22" s="489">
        <v>446016</v>
      </c>
      <c r="D22" s="488">
        <v>5281</v>
      </c>
    </row>
    <row r="23" spans="1:4">
      <c r="A23" s="490" t="s">
        <v>237</v>
      </c>
      <c r="B23" s="488">
        <v>92890</v>
      </c>
      <c r="C23" s="489">
        <v>74312</v>
      </c>
      <c r="D23" s="488">
        <v>18578</v>
      </c>
    </row>
    <row r="24" spans="1:4" ht="31.5">
      <c r="A24" s="490" t="s">
        <v>238</v>
      </c>
      <c r="B24" s="488">
        <v>73503</v>
      </c>
      <c r="C24" s="489">
        <v>59150</v>
      </c>
      <c r="D24" s="488">
        <v>14353</v>
      </c>
    </row>
    <row r="25" spans="1:4">
      <c r="A25" s="490" t="s">
        <v>242</v>
      </c>
      <c r="B25" s="488">
        <v>5100</v>
      </c>
      <c r="C25" s="489">
        <v>514</v>
      </c>
      <c r="D25" s="488">
        <v>4586</v>
      </c>
    </row>
    <row r="26" spans="1:4">
      <c r="A26" s="490" t="s">
        <v>243</v>
      </c>
      <c r="B26" s="488">
        <v>426000</v>
      </c>
      <c r="C26" s="489">
        <v>420800</v>
      </c>
      <c r="D26" s="488">
        <v>5200</v>
      </c>
    </row>
    <row r="27" spans="1:4">
      <c r="A27" s="490" t="s">
        <v>568</v>
      </c>
      <c r="B27" s="488">
        <v>15240</v>
      </c>
      <c r="C27" s="489">
        <v>2550</v>
      </c>
      <c r="D27" s="488">
        <v>12690</v>
      </c>
    </row>
    <row r="28" spans="1:4" ht="31.5">
      <c r="A28" s="490" t="s">
        <v>569</v>
      </c>
      <c r="B28" s="488">
        <v>552193</v>
      </c>
      <c r="C28" s="489">
        <v>184141</v>
      </c>
      <c r="D28" s="488">
        <v>368052</v>
      </c>
    </row>
    <row r="29" spans="1:4" ht="31.5">
      <c r="A29" s="490" t="s">
        <v>254</v>
      </c>
      <c r="B29" s="488">
        <v>383328</v>
      </c>
      <c r="C29" s="489">
        <v>200230</v>
      </c>
      <c r="D29" s="488">
        <v>183098</v>
      </c>
    </row>
    <row r="30" spans="1:4" ht="31.5">
      <c r="A30" s="490" t="s">
        <v>255</v>
      </c>
      <c r="B30" s="488">
        <v>464869</v>
      </c>
      <c r="C30" s="489">
        <v>457400</v>
      </c>
      <c r="D30" s="488">
        <v>7469</v>
      </c>
    </row>
    <row r="31" spans="1:4">
      <c r="A31" s="490" t="s">
        <v>256</v>
      </c>
      <c r="B31" s="488">
        <v>16927</v>
      </c>
      <c r="C31" s="489">
        <v>15660</v>
      </c>
      <c r="D31" s="488">
        <v>1267</v>
      </c>
    </row>
    <row r="32" spans="1:4">
      <c r="A32" s="490" t="s">
        <v>299</v>
      </c>
      <c r="B32" s="488">
        <v>75172</v>
      </c>
      <c r="C32" s="489">
        <v>55704</v>
      </c>
      <c r="D32" s="488">
        <v>19468</v>
      </c>
    </row>
    <row r="33" spans="1:4">
      <c r="A33" s="490" t="s">
        <v>300</v>
      </c>
      <c r="B33" s="488">
        <v>154344</v>
      </c>
      <c r="C33" s="489">
        <v>131213</v>
      </c>
      <c r="D33" s="488">
        <v>23131</v>
      </c>
    </row>
    <row r="34" spans="1:4">
      <c r="A34" s="490" t="s">
        <v>301</v>
      </c>
      <c r="B34" s="488">
        <v>45754</v>
      </c>
      <c r="C34" s="489">
        <v>36982</v>
      </c>
      <c r="D34" s="488">
        <v>8772</v>
      </c>
    </row>
    <row r="35" spans="1:4">
      <c r="A35" s="490" t="s">
        <v>302</v>
      </c>
      <c r="B35" s="488">
        <v>82425</v>
      </c>
      <c r="C35" s="489">
        <v>79275</v>
      </c>
      <c r="D35" s="488">
        <v>3150</v>
      </c>
    </row>
    <row r="36" spans="1:4">
      <c r="A36" s="490" t="s">
        <v>303</v>
      </c>
      <c r="B36" s="488">
        <v>340065</v>
      </c>
      <c r="C36" s="489">
        <v>316084</v>
      </c>
      <c r="D36" s="488">
        <v>23981</v>
      </c>
    </row>
    <row r="37" spans="1:4">
      <c r="A37" s="490" t="s">
        <v>304</v>
      </c>
      <c r="B37" s="488">
        <v>24929</v>
      </c>
      <c r="C37" s="489">
        <v>3400</v>
      </c>
      <c r="D37" s="488">
        <v>21529</v>
      </c>
    </row>
    <row r="38" spans="1:4">
      <c r="A38" s="490" t="s">
        <v>264</v>
      </c>
      <c r="B38" s="488">
        <v>218293</v>
      </c>
      <c r="C38" s="489">
        <v>210862</v>
      </c>
      <c r="D38" s="488">
        <v>7431</v>
      </c>
    </row>
    <row r="39" spans="1:4">
      <c r="A39" s="490" t="s">
        <v>265</v>
      </c>
      <c r="B39" s="488">
        <v>44455</v>
      </c>
      <c r="C39" s="489">
        <v>35901</v>
      </c>
      <c r="D39" s="488">
        <v>8554</v>
      </c>
    </row>
    <row r="40" spans="1:4">
      <c r="A40" s="490" t="s">
        <v>266</v>
      </c>
      <c r="B40" s="488">
        <v>33030</v>
      </c>
      <c r="C40" s="489">
        <v>28305</v>
      </c>
      <c r="D40" s="488">
        <v>4725</v>
      </c>
    </row>
    <row r="41" spans="1:4">
      <c r="A41" s="490" t="s">
        <v>267</v>
      </c>
      <c r="B41" s="488">
        <v>75128</v>
      </c>
      <c r="C41" s="489">
        <v>65679</v>
      </c>
      <c r="D41" s="488">
        <v>9449</v>
      </c>
    </row>
    <row r="42" spans="1:4">
      <c r="A42" s="490" t="s">
        <v>269</v>
      </c>
      <c r="B42" s="488">
        <v>3070</v>
      </c>
      <c r="C42" s="489">
        <v>2125</v>
      </c>
      <c r="D42" s="488">
        <v>945</v>
      </c>
    </row>
    <row r="43" spans="1:4">
      <c r="A43" s="490" t="s">
        <v>270</v>
      </c>
      <c r="B43" s="488">
        <v>163565</v>
      </c>
      <c r="C43" s="489">
        <v>148774</v>
      </c>
      <c r="D43" s="488">
        <v>14791</v>
      </c>
    </row>
    <row r="44" spans="1:4">
      <c r="A44" s="490" t="s">
        <v>271</v>
      </c>
      <c r="B44" s="488">
        <v>101944</v>
      </c>
      <c r="C44" s="489">
        <v>95194</v>
      </c>
      <c r="D44" s="488">
        <v>6750</v>
      </c>
    </row>
    <row r="45" spans="1:4">
      <c r="A45" s="490" t="s">
        <v>272</v>
      </c>
      <c r="B45" s="488">
        <v>7927</v>
      </c>
      <c r="C45" s="489">
        <v>7025</v>
      </c>
      <c r="D45" s="488">
        <v>902</v>
      </c>
    </row>
    <row r="46" spans="1:4">
      <c r="A46" s="490" t="s">
        <v>273</v>
      </c>
      <c r="B46" s="488">
        <v>99398</v>
      </c>
      <c r="C46" s="489">
        <v>98663</v>
      </c>
      <c r="D46" s="488">
        <v>735</v>
      </c>
    </row>
    <row r="47" spans="1:4">
      <c r="A47" s="490" t="s">
        <v>274</v>
      </c>
      <c r="B47" s="488">
        <v>16600</v>
      </c>
      <c r="C47" s="489">
        <v>13900</v>
      </c>
      <c r="D47" s="488">
        <v>2700</v>
      </c>
    </row>
    <row r="48" spans="1:4">
      <c r="A48" s="490" t="s">
        <v>275</v>
      </c>
      <c r="B48" s="488">
        <v>252056</v>
      </c>
      <c r="C48" s="489">
        <v>235056</v>
      </c>
      <c r="D48" s="488">
        <v>17000</v>
      </c>
    </row>
    <row r="49" spans="1:4">
      <c r="A49" s="490" t="s">
        <v>276</v>
      </c>
      <c r="B49" s="488">
        <v>264000</v>
      </c>
      <c r="C49" s="489">
        <v>113625</v>
      </c>
      <c r="D49" s="488">
        <v>150375</v>
      </c>
    </row>
    <row r="50" spans="1:4">
      <c r="A50" s="490" t="s">
        <v>277</v>
      </c>
      <c r="B50" s="488">
        <v>184749</v>
      </c>
      <c r="C50" s="489">
        <v>183137</v>
      </c>
      <c r="D50" s="488">
        <v>1612</v>
      </c>
    </row>
    <row r="51" spans="1:4" ht="47.25">
      <c r="A51" s="490" t="s">
        <v>278</v>
      </c>
      <c r="B51" s="488">
        <v>9336</v>
      </c>
      <c r="C51" s="489">
        <v>8994</v>
      </c>
      <c r="D51" s="488">
        <v>342</v>
      </c>
    </row>
    <row r="52" spans="1:4">
      <c r="A52" s="490" t="s">
        <v>279</v>
      </c>
      <c r="B52" s="488">
        <v>110436</v>
      </c>
      <c r="C52" s="489">
        <v>95834</v>
      </c>
      <c r="D52" s="488">
        <v>14602</v>
      </c>
    </row>
    <row r="53" spans="1:4">
      <c r="A53" s="490" t="s">
        <v>280</v>
      </c>
      <c r="B53" s="488">
        <v>132625</v>
      </c>
      <c r="C53" s="489">
        <v>128755</v>
      </c>
      <c r="D53" s="488">
        <v>3870</v>
      </c>
    </row>
    <row r="54" spans="1:4">
      <c r="A54" s="490" t="s">
        <v>281</v>
      </c>
      <c r="B54" s="488">
        <v>59687</v>
      </c>
      <c r="C54" s="489">
        <v>51891</v>
      </c>
      <c r="D54" s="488">
        <v>7796</v>
      </c>
    </row>
    <row r="55" spans="1:4">
      <c r="A55" s="490" t="s">
        <v>282</v>
      </c>
      <c r="B55" s="488">
        <v>41499</v>
      </c>
      <c r="C55" s="489">
        <v>33199</v>
      </c>
      <c r="D55" s="488">
        <v>8300</v>
      </c>
    </row>
    <row r="56" spans="1:4">
      <c r="A56" s="490" t="s">
        <v>283</v>
      </c>
      <c r="B56" s="488">
        <v>79996</v>
      </c>
      <c r="C56" s="489">
        <v>63996</v>
      </c>
      <c r="D56" s="488">
        <v>16000</v>
      </c>
    </row>
    <row r="57" spans="1:4">
      <c r="A57" s="490" t="s">
        <v>284</v>
      </c>
      <c r="B57" s="488">
        <v>82058</v>
      </c>
      <c r="C57" s="489">
        <v>50880</v>
      </c>
      <c r="D57" s="488">
        <v>31178</v>
      </c>
    </row>
    <row r="58" spans="1:4">
      <c r="A58" s="490" t="s">
        <v>285</v>
      </c>
      <c r="B58" s="488">
        <v>34000</v>
      </c>
      <c r="C58" s="489">
        <v>1305</v>
      </c>
      <c r="D58" s="488">
        <v>32695</v>
      </c>
    </row>
    <row r="59" spans="1:4">
      <c r="A59" s="490" t="s">
        <v>286</v>
      </c>
      <c r="B59" s="488">
        <v>14716</v>
      </c>
      <c r="C59" s="489">
        <v>12184</v>
      </c>
      <c r="D59" s="488">
        <v>2532</v>
      </c>
    </row>
    <row r="60" spans="1:4">
      <c r="A60" s="490" t="s">
        <v>287</v>
      </c>
      <c r="B60" s="488">
        <v>4500</v>
      </c>
      <c r="C60" s="489">
        <v>3500</v>
      </c>
      <c r="D60" s="488">
        <v>1000</v>
      </c>
    </row>
    <row r="61" spans="1:4">
      <c r="A61" s="490" t="s">
        <v>288</v>
      </c>
      <c r="B61" s="488">
        <v>108755</v>
      </c>
      <c r="C61" s="489">
        <v>100297</v>
      </c>
      <c r="D61" s="488">
        <v>8458</v>
      </c>
    </row>
    <row r="62" spans="1:4">
      <c r="A62" s="490" t="s">
        <v>291</v>
      </c>
      <c r="B62" s="488">
        <v>88200</v>
      </c>
      <c r="C62" s="489">
        <v>83677</v>
      </c>
      <c r="D62" s="488">
        <v>4523</v>
      </c>
    </row>
    <row r="63" spans="1:4">
      <c r="A63" s="490" t="s">
        <v>292</v>
      </c>
      <c r="B63" s="488">
        <v>29650</v>
      </c>
      <c r="C63" s="489">
        <v>27450</v>
      </c>
      <c r="D63" s="488">
        <v>2200</v>
      </c>
    </row>
    <row r="64" spans="1:4">
      <c r="A64" s="490" t="s">
        <v>293</v>
      </c>
      <c r="B64" s="488">
        <v>305724</v>
      </c>
      <c r="C64" s="489">
        <v>259921</v>
      </c>
      <c r="D64" s="488">
        <v>45803</v>
      </c>
    </row>
    <row r="65" spans="1:4">
      <c r="A65" s="490" t="s">
        <v>294</v>
      </c>
      <c r="B65" s="488">
        <v>443500</v>
      </c>
      <c r="C65" s="489">
        <v>432128</v>
      </c>
      <c r="D65" s="488">
        <v>11372</v>
      </c>
    </row>
    <row r="66" spans="1:4">
      <c r="A66" s="490" t="s">
        <v>298</v>
      </c>
      <c r="B66" s="488">
        <v>92453</v>
      </c>
      <c r="C66" s="489">
        <v>83014</v>
      </c>
      <c r="D66" s="488">
        <v>9439</v>
      </c>
    </row>
    <row r="67" spans="1:4">
      <c r="A67" s="490" t="s">
        <v>307</v>
      </c>
      <c r="B67" s="488">
        <v>44280</v>
      </c>
      <c r="C67" s="489">
        <v>40609</v>
      </c>
      <c r="D67" s="488">
        <v>3671</v>
      </c>
    </row>
    <row r="68" spans="1:4">
      <c r="A68" s="490" t="s">
        <v>213</v>
      </c>
      <c r="B68" s="488">
        <v>36313</v>
      </c>
      <c r="C68" s="489">
        <v>30013</v>
      </c>
      <c r="D68" s="488">
        <v>6300</v>
      </c>
    </row>
    <row r="69" spans="1:4">
      <c r="A69" s="490" t="s">
        <v>214</v>
      </c>
      <c r="B69" s="488">
        <v>33526</v>
      </c>
      <c r="C69" s="489">
        <v>25537</v>
      </c>
      <c r="D69" s="488">
        <v>7989</v>
      </c>
    </row>
    <row r="70" spans="1:4">
      <c r="A70" s="490" t="s">
        <v>215</v>
      </c>
      <c r="B70" s="488">
        <v>55857</v>
      </c>
      <c r="C70" s="489">
        <v>47836</v>
      </c>
      <c r="D70" s="488">
        <v>8021</v>
      </c>
    </row>
    <row r="71" spans="1:4">
      <c r="A71" s="490" t="s">
        <v>216</v>
      </c>
      <c r="B71" s="488">
        <v>98848</v>
      </c>
      <c r="C71" s="489">
        <v>79078</v>
      </c>
      <c r="D71" s="488">
        <v>19770</v>
      </c>
    </row>
    <row r="72" spans="1:4">
      <c r="A72" s="490" t="s">
        <v>217</v>
      </c>
      <c r="B72" s="488">
        <v>37631</v>
      </c>
      <c r="C72" s="489">
        <v>34872</v>
      </c>
      <c r="D72" s="488">
        <v>2759</v>
      </c>
    </row>
    <row r="73" spans="1:4">
      <c r="A73" s="490" t="s">
        <v>218</v>
      </c>
      <c r="B73" s="488">
        <v>48664</v>
      </c>
      <c r="C73" s="489">
        <v>46478</v>
      </c>
      <c r="D73" s="488">
        <v>2186</v>
      </c>
    </row>
    <row r="74" spans="1:4">
      <c r="A74" s="490" t="s">
        <v>219</v>
      </c>
      <c r="B74" s="488">
        <v>65250</v>
      </c>
      <c r="C74" s="489">
        <v>52200</v>
      </c>
      <c r="D74" s="488">
        <v>13050</v>
      </c>
    </row>
    <row r="75" spans="1:4">
      <c r="A75" s="490" t="s">
        <v>220</v>
      </c>
      <c r="B75" s="488">
        <v>28446</v>
      </c>
      <c r="C75" s="489">
        <v>27934</v>
      </c>
      <c r="D75" s="488">
        <v>512</v>
      </c>
    </row>
    <row r="76" spans="1:4">
      <c r="A76" s="490" t="s">
        <v>221</v>
      </c>
      <c r="B76" s="488">
        <v>48327</v>
      </c>
      <c r="C76" s="489">
        <v>41577</v>
      </c>
      <c r="D76" s="488">
        <v>6750</v>
      </c>
    </row>
    <row r="77" spans="1:4">
      <c r="A77" s="490" t="s">
        <v>222</v>
      </c>
      <c r="B77" s="488">
        <v>62503</v>
      </c>
      <c r="C77" s="489">
        <v>58429</v>
      </c>
      <c r="D77" s="488">
        <v>4074</v>
      </c>
    </row>
    <row r="78" spans="1:4">
      <c r="A78" s="490" t="s">
        <v>223</v>
      </c>
      <c r="B78" s="488">
        <v>22063</v>
      </c>
      <c r="C78" s="489">
        <v>18241</v>
      </c>
      <c r="D78" s="488">
        <v>3822</v>
      </c>
    </row>
    <row r="79" spans="1:4">
      <c r="A79" s="490" t="s">
        <v>224</v>
      </c>
      <c r="B79" s="488">
        <v>73136</v>
      </c>
      <c r="C79" s="489">
        <v>69632</v>
      </c>
      <c r="D79" s="488">
        <v>3504</v>
      </c>
    </row>
    <row r="80" spans="1:4">
      <c r="A80" s="490" t="s">
        <v>225</v>
      </c>
      <c r="B80" s="488">
        <v>32461</v>
      </c>
      <c r="C80" s="489">
        <v>31489</v>
      </c>
      <c r="D80" s="488">
        <v>972</v>
      </c>
    </row>
    <row r="81" spans="1:4">
      <c r="A81" s="490" t="s">
        <v>226</v>
      </c>
      <c r="B81" s="488">
        <v>98874</v>
      </c>
      <c r="C81" s="489">
        <v>98267</v>
      </c>
      <c r="D81" s="488">
        <v>607</v>
      </c>
    </row>
    <row r="82" spans="1:4">
      <c r="A82" s="490" t="s">
        <v>227</v>
      </c>
      <c r="B82" s="488">
        <v>32178</v>
      </c>
      <c r="C82" s="489">
        <v>21267</v>
      </c>
      <c r="D82" s="488">
        <v>10911</v>
      </c>
    </row>
    <row r="83" spans="1:4">
      <c r="A83" s="490" t="s">
        <v>228</v>
      </c>
      <c r="B83" s="488">
        <v>53543</v>
      </c>
      <c r="C83" s="489">
        <v>50812</v>
      </c>
      <c r="D83" s="488">
        <v>2731</v>
      </c>
    </row>
    <row r="84" spans="1:4">
      <c r="A84" s="490" t="s">
        <v>308</v>
      </c>
      <c r="B84" s="488">
        <v>49866</v>
      </c>
      <c r="C84" s="489">
        <v>47792</v>
      </c>
      <c r="D84" s="488">
        <v>2074</v>
      </c>
    </row>
    <row r="85" spans="1:4">
      <c r="A85" s="490" t="s">
        <v>315</v>
      </c>
      <c r="B85" s="488">
        <v>53603</v>
      </c>
      <c r="C85" s="489">
        <v>47235</v>
      </c>
      <c r="D85" s="488">
        <v>6368</v>
      </c>
    </row>
    <row r="86" spans="1:4">
      <c r="A86" s="490" t="s">
        <v>316</v>
      </c>
      <c r="B86" s="488">
        <v>52866</v>
      </c>
      <c r="C86" s="489">
        <v>48774</v>
      </c>
      <c r="D86" s="488">
        <v>4092</v>
      </c>
    </row>
    <row r="87" spans="1:4">
      <c r="A87" s="490" t="s">
        <v>317</v>
      </c>
      <c r="B87" s="488">
        <v>321660</v>
      </c>
      <c r="C87" s="489">
        <v>318247</v>
      </c>
      <c r="D87" s="488">
        <v>3413</v>
      </c>
    </row>
    <row r="88" spans="1:4">
      <c r="A88" s="490" t="s">
        <v>305</v>
      </c>
      <c r="B88" s="488">
        <v>103068</v>
      </c>
      <c r="C88" s="489">
        <v>97068</v>
      </c>
      <c r="D88" s="488">
        <v>6000</v>
      </c>
    </row>
    <row r="89" spans="1:4" ht="31.5">
      <c r="A89" s="490" t="s">
        <v>306</v>
      </c>
      <c r="B89" s="488">
        <v>3430</v>
      </c>
      <c r="C89" s="489">
        <v>2430</v>
      </c>
      <c r="D89" s="488">
        <v>1000</v>
      </c>
    </row>
    <row r="90" spans="1:4">
      <c r="A90" s="490" t="s">
        <v>212</v>
      </c>
      <c r="B90" s="488">
        <v>4482</v>
      </c>
      <c r="C90" s="489">
        <v>4066</v>
      </c>
      <c r="D90" s="488">
        <v>416</v>
      </c>
    </row>
    <row r="91" spans="1:4">
      <c r="A91" s="490" t="s">
        <v>229</v>
      </c>
      <c r="B91" s="488">
        <v>76889</v>
      </c>
      <c r="C91" s="489">
        <v>71592</v>
      </c>
      <c r="D91" s="488">
        <v>5297</v>
      </c>
    </row>
    <row r="92" spans="1:4">
      <c r="A92" s="491" t="s">
        <v>570</v>
      </c>
      <c r="B92" s="488">
        <v>36000</v>
      </c>
      <c r="C92" s="489">
        <v>34800</v>
      </c>
      <c r="D92" s="488">
        <v>1200</v>
      </c>
    </row>
    <row r="93" spans="1:4">
      <c r="A93" s="490" t="s">
        <v>309</v>
      </c>
      <c r="B93" s="488">
        <v>66009</v>
      </c>
      <c r="C93" s="489">
        <v>65459</v>
      </c>
      <c r="D93" s="488">
        <v>550</v>
      </c>
    </row>
    <row r="94" spans="1:4">
      <c r="A94" s="490" t="s">
        <v>310</v>
      </c>
      <c r="B94" s="488">
        <v>14685</v>
      </c>
      <c r="C94" s="489">
        <v>8151</v>
      </c>
      <c r="D94" s="488">
        <v>6534</v>
      </c>
    </row>
    <row r="95" spans="1:4">
      <c r="A95" s="490" t="s">
        <v>311</v>
      </c>
      <c r="B95" s="488">
        <v>22493</v>
      </c>
      <c r="C95" s="489">
        <v>21493</v>
      </c>
      <c r="D95" s="488">
        <v>1000</v>
      </c>
    </row>
    <row r="96" spans="1:4">
      <c r="A96" s="490" t="s">
        <v>312</v>
      </c>
      <c r="B96" s="488">
        <v>18336</v>
      </c>
      <c r="C96" s="489">
        <v>9558</v>
      </c>
      <c r="D96" s="488">
        <v>8778</v>
      </c>
    </row>
    <row r="97" spans="1:4">
      <c r="A97" s="490" t="s">
        <v>313</v>
      </c>
      <c r="B97" s="488">
        <v>48001</v>
      </c>
      <c r="C97" s="489">
        <v>27776</v>
      </c>
      <c r="D97" s="488">
        <v>20225</v>
      </c>
    </row>
    <row r="98" spans="1:4">
      <c r="A98" s="490" t="s">
        <v>314</v>
      </c>
      <c r="B98" s="488">
        <v>39200</v>
      </c>
      <c r="C98" s="489">
        <v>21864</v>
      </c>
      <c r="D98" s="488">
        <v>17336</v>
      </c>
    </row>
    <row r="99" spans="1:4">
      <c r="A99" s="490" t="s">
        <v>318</v>
      </c>
      <c r="B99" s="488">
        <v>84197</v>
      </c>
      <c r="C99" s="489">
        <v>66074</v>
      </c>
      <c r="D99" s="488">
        <v>18123</v>
      </c>
    </row>
    <row r="100" spans="1:4">
      <c r="A100" s="490" t="s">
        <v>319</v>
      </c>
      <c r="B100" s="488">
        <v>3583</v>
      </c>
      <c r="C100" s="489">
        <v>3410</v>
      </c>
      <c r="D100" s="488">
        <v>173</v>
      </c>
    </row>
    <row r="101" spans="1:4">
      <c r="A101" s="490" t="s">
        <v>320</v>
      </c>
      <c r="B101" s="488">
        <v>3503</v>
      </c>
      <c r="C101" s="489">
        <v>497</v>
      </c>
      <c r="D101" s="488">
        <v>3006</v>
      </c>
    </row>
    <row r="102" spans="1:4">
      <c r="A102" s="490" t="s">
        <v>321</v>
      </c>
      <c r="B102" s="488">
        <v>1955</v>
      </c>
      <c r="C102" s="489"/>
      <c r="D102" s="488">
        <v>1955</v>
      </c>
    </row>
    <row r="103" spans="1:4">
      <c r="A103" s="492" t="s">
        <v>571</v>
      </c>
      <c r="B103" s="488">
        <v>11093</v>
      </c>
      <c r="C103" s="489">
        <v>10953</v>
      </c>
      <c r="D103" s="488">
        <v>140</v>
      </c>
    </row>
    <row r="104" spans="1:4">
      <c r="A104" s="490" t="s">
        <v>338</v>
      </c>
      <c r="B104" s="488">
        <v>29650</v>
      </c>
      <c r="C104" s="489">
        <v>8868</v>
      </c>
      <c r="D104" s="488">
        <v>20782</v>
      </c>
    </row>
    <row r="105" spans="1:4">
      <c r="A105" s="490" t="s">
        <v>572</v>
      </c>
      <c r="B105" s="488">
        <v>22236</v>
      </c>
      <c r="C105" s="489">
        <v>17789</v>
      </c>
      <c r="D105" s="488">
        <v>4447</v>
      </c>
    </row>
    <row r="106" spans="1:4">
      <c r="A106" s="490" t="s">
        <v>337</v>
      </c>
      <c r="B106" s="488">
        <v>50000</v>
      </c>
      <c r="C106" s="489">
        <v>40000</v>
      </c>
      <c r="D106" s="488">
        <v>10000</v>
      </c>
    </row>
    <row r="107" spans="1:4">
      <c r="A107" s="493" t="s">
        <v>340</v>
      </c>
      <c r="B107" s="488">
        <v>17394</v>
      </c>
      <c r="C107" s="489">
        <v>16470</v>
      </c>
      <c r="D107" s="488">
        <v>924</v>
      </c>
    </row>
    <row r="108" spans="1:4">
      <c r="A108" s="492" t="s">
        <v>573</v>
      </c>
      <c r="B108" s="488">
        <v>39875</v>
      </c>
      <c r="C108" s="489">
        <v>31900</v>
      </c>
      <c r="D108" s="488">
        <v>7975</v>
      </c>
    </row>
    <row r="109" spans="1:4" ht="31.5">
      <c r="A109" s="492" t="s">
        <v>345</v>
      </c>
      <c r="B109" s="488">
        <v>33675</v>
      </c>
      <c r="C109" s="489">
        <v>26940</v>
      </c>
      <c r="D109" s="488">
        <v>6735</v>
      </c>
    </row>
    <row r="110" spans="1:4">
      <c r="A110" s="492" t="s">
        <v>505</v>
      </c>
      <c r="B110" s="488">
        <v>40941</v>
      </c>
      <c r="C110" s="489">
        <v>35280</v>
      </c>
      <c r="D110" s="488">
        <v>5661</v>
      </c>
    </row>
    <row r="111" spans="1:4">
      <c r="A111" s="494" t="s">
        <v>347</v>
      </c>
      <c r="B111" s="488">
        <v>28800</v>
      </c>
      <c r="C111" s="489">
        <v>23040</v>
      </c>
      <c r="D111" s="488">
        <v>5760</v>
      </c>
    </row>
    <row r="112" spans="1:4" s="498" customFormat="1">
      <c r="A112" s="495" t="s">
        <v>108</v>
      </c>
      <c r="B112" s="496">
        <v>9998352</v>
      </c>
      <c r="C112" s="497">
        <f>SUM(C6:C111)</f>
        <v>8280078</v>
      </c>
      <c r="D112" s="497">
        <f>SUM(D6:D111)</f>
        <v>1718274</v>
      </c>
    </row>
    <row r="113" spans="1:4">
      <c r="A113" s="605"/>
      <c r="B113" s="605"/>
      <c r="C113" s="605"/>
      <c r="D113" s="605"/>
    </row>
    <row r="114" spans="1:4" s="500" customFormat="1">
      <c r="A114" s="499" t="s">
        <v>574</v>
      </c>
      <c r="B114" s="496">
        <v>150276</v>
      </c>
      <c r="C114" s="497"/>
      <c r="D114" s="496"/>
    </row>
    <row r="115" spans="1:4">
      <c r="A115" s="490" t="s">
        <v>575</v>
      </c>
      <c r="B115" s="488">
        <v>120276</v>
      </c>
      <c r="C115" s="489"/>
      <c r="D115" s="488"/>
    </row>
    <row r="116" spans="1:4" ht="31.5">
      <c r="A116" s="490" t="s">
        <v>254</v>
      </c>
      <c r="B116" s="488">
        <v>30000</v>
      </c>
      <c r="C116" s="489"/>
      <c r="D116" s="488"/>
    </row>
    <row r="117" spans="1:4">
      <c r="A117" s="492"/>
      <c r="B117" s="488"/>
      <c r="C117" s="489"/>
      <c r="D117" s="488"/>
    </row>
    <row r="118" spans="1:4" s="500" customFormat="1">
      <c r="A118" s="499" t="s">
        <v>576</v>
      </c>
      <c r="B118" s="496">
        <v>10148628</v>
      </c>
      <c r="C118" s="496">
        <f>C112</f>
        <v>8280078</v>
      </c>
      <c r="D118" s="496">
        <f>D112</f>
        <v>1718274</v>
      </c>
    </row>
  </sheetData>
  <mergeCells count="4">
    <mergeCell ref="A1:D1"/>
    <mergeCell ref="A2:A4"/>
    <mergeCell ref="B2:D3"/>
    <mergeCell ref="A113:D1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91"/>
  <sheetViews>
    <sheetView view="pageBreakPreview" zoomScale="71" zoomScaleNormal="96" zoomScaleSheetLayoutView="71" workbookViewId="0">
      <selection activeCell="R160" sqref="R160"/>
    </sheetView>
  </sheetViews>
  <sheetFormatPr defaultRowHeight="12.75"/>
  <cols>
    <col min="1" max="1" width="4.28515625" style="3" customWidth="1"/>
    <col min="2" max="2" width="52.28515625" style="4" customWidth="1"/>
    <col min="3" max="3" width="6" style="2" customWidth="1"/>
    <col min="4" max="4" width="10.5703125" style="12" customWidth="1"/>
    <col min="5" max="5" width="11" style="12" customWidth="1"/>
    <col min="6" max="6" width="9.42578125" style="13" hidden="1" customWidth="1"/>
    <col min="7" max="7" width="9.85546875" style="14" hidden="1" customWidth="1"/>
    <col min="8" max="8" width="6.7109375" style="16" hidden="1" customWidth="1"/>
    <col min="9" max="9" width="9.85546875" style="16" hidden="1" customWidth="1"/>
    <col min="10" max="10" width="9.42578125" style="16" hidden="1" customWidth="1"/>
    <col min="11" max="11" width="7.5703125" style="16" hidden="1" customWidth="1"/>
    <col min="12" max="12" width="10.5703125" style="13" customWidth="1"/>
    <col min="13" max="13" width="10.140625" style="13" customWidth="1"/>
    <col min="14" max="14" width="6.42578125" style="18" customWidth="1"/>
    <col min="15" max="15" width="11" style="13" customWidth="1"/>
    <col min="16" max="16" width="9.7109375" style="2" customWidth="1"/>
    <col min="17" max="17" width="10" style="2" customWidth="1"/>
    <col min="18" max="18" width="9.140625" style="62" customWidth="1"/>
    <col min="19" max="19" width="10.140625" style="3" customWidth="1"/>
    <col min="20" max="20" width="12" style="2" customWidth="1"/>
    <col min="21" max="21" width="11.140625" style="2" customWidth="1"/>
    <col min="22" max="22" width="10.140625" style="14" customWidth="1"/>
    <col min="23" max="23" width="10.7109375" style="14" bestFit="1" customWidth="1"/>
    <col min="24" max="24" width="10.7109375" style="181" customWidth="1"/>
    <col min="25" max="25" width="9.140625" style="132" customWidth="1"/>
    <col min="26" max="26" width="15.140625" style="2" customWidth="1"/>
    <col min="27" max="16384" width="9.140625" style="1"/>
  </cols>
  <sheetData>
    <row r="1" spans="1:29" ht="12.75" customHeight="1">
      <c r="A1" s="520" t="s">
        <v>145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0"/>
      <c r="T1" s="520"/>
      <c r="U1" s="520"/>
      <c r="V1" s="520"/>
      <c r="W1" s="520"/>
      <c r="X1" s="214"/>
    </row>
    <row r="2" spans="1:29" ht="13.5" thickBot="1">
      <c r="L2" s="18"/>
    </row>
    <row r="3" spans="1:29" ht="15" customHeight="1">
      <c r="A3" s="543" t="s">
        <v>0</v>
      </c>
      <c r="B3" s="543" t="s">
        <v>1</v>
      </c>
      <c r="C3" s="543" t="s">
        <v>121</v>
      </c>
      <c r="D3" s="544" t="s">
        <v>166</v>
      </c>
      <c r="E3" s="545" t="s">
        <v>122</v>
      </c>
      <c r="F3" s="525" t="s">
        <v>123</v>
      </c>
      <c r="G3" s="525"/>
      <c r="H3" s="525"/>
      <c r="I3" s="525"/>
      <c r="J3" s="525"/>
      <c r="K3" s="533"/>
      <c r="L3" s="521" t="s">
        <v>129</v>
      </c>
      <c r="M3" s="522"/>
      <c r="N3" s="522"/>
      <c r="O3" s="522"/>
      <c r="P3" s="522"/>
      <c r="Q3" s="522"/>
      <c r="R3" s="522"/>
      <c r="S3" s="523"/>
      <c r="T3" s="521" t="s">
        <v>134</v>
      </c>
      <c r="U3" s="523"/>
      <c r="V3" s="546" t="s">
        <v>179</v>
      </c>
      <c r="W3" s="547"/>
      <c r="X3" s="179"/>
    </row>
    <row r="4" spans="1:29" ht="12.75" customHeight="1">
      <c r="A4" s="543"/>
      <c r="B4" s="543"/>
      <c r="C4" s="543"/>
      <c r="D4" s="544"/>
      <c r="E4" s="545"/>
      <c r="F4" s="525" t="s">
        <v>127</v>
      </c>
      <c r="G4" s="525"/>
      <c r="H4" s="525"/>
      <c r="I4" s="525" t="s">
        <v>128</v>
      </c>
      <c r="J4" s="525"/>
      <c r="K4" s="533"/>
      <c r="L4" s="524" t="s">
        <v>127</v>
      </c>
      <c r="M4" s="525"/>
      <c r="N4" s="525"/>
      <c r="O4" s="525"/>
      <c r="P4" s="525" t="s">
        <v>128</v>
      </c>
      <c r="Q4" s="525"/>
      <c r="R4" s="525"/>
      <c r="S4" s="526"/>
      <c r="T4" s="524"/>
      <c r="U4" s="526"/>
      <c r="V4" s="548"/>
      <c r="W4" s="549"/>
      <c r="X4" s="179"/>
    </row>
    <row r="5" spans="1:29" ht="47.25" customHeight="1">
      <c r="A5" s="543"/>
      <c r="B5" s="543"/>
      <c r="C5" s="543"/>
      <c r="D5" s="544"/>
      <c r="E5" s="545"/>
      <c r="F5" s="21" t="s">
        <v>124</v>
      </c>
      <c r="G5" s="21" t="s">
        <v>125</v>
      </c>
      <c r="H5" s="22" t="s">
        <v>126</v>
      </c>
      <c r="I5" s="21" t="s">
        <v>124</v>
      </c>
      <c r="J5" s="21" t="s">
        <v>125</v>
      </c>
      <c r="K5" s="262" t="s">
        <v>126</v>
      </c>
      <c r="L5" s="25" t="s">
        <v>124</v>
      </c>
      <c r="M5" s="21" t="s">
        <v>130</v>
      </c>
      <c r="N5" s="23" t="s">
        <v>131</v>
      </c>
      <c r="O5" s="21" t="s">
        <v>132</v>
      </c>
      <c r="P5" s="21" t="s">
        <v>124</v>
      </c>
      <c r="Q5" s="21" t="s">
        <v>130</v>
      </c>
      <c r="R5" s="23" t="s">
        <v>131</v>
      </c>
      <c r="S5" s="60" t="s">
        <v>133</v>
      </c>
      <c r="T5" s="34" t="s">
        <v>136</v>
      </c>
      <c r="U5" s="35" t="s">
        <v>137</v>
      </c>
      <c r="V5" s="127" t="s">
        <v>136</v>
      </c>
      <c r="W5" s="128" t="s">
        <v>137</v>
      </c>
      <c r="X5" s="180"/>
    </row>
    <row r="6" spans="1:29" s="97" customFormat="1" ht="26.25" customHeight="1">
      <c r="A6" s="95">
        <v>1</v>
      </c>
      <c r="B6" s="95">
        <v>2</v>
      </c>
      <c r="C6" s="95">
        <v>3</v>
      </c>
      <c r="D6" s="36">
        <v>4</v>
      </c>
      <c r="E6" s="258" t="s">
        <v>138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263">
        <v>11</v>
      </c>
      <c r="L6" s="37">
        <v>12</v>
      </c>
      <c r="M6" s="36">
        <v>13</v>
      </c>
      <c r="N6" s="36">
        <v>14</v>
      </c>
      <c r="O6" s="36" t="s">
        <v>139</v>
      </c>
      <c r="P6" s="36">
        <v>16</v>
      </c>
      <c r="Q6" s="36">
        <v>17</v>
      </c>
      <c r="R6" s="19">
        <v>18</v>
      </c>
      <c r="S6" s="94" t="s">
        <v>140</v>
      </c>
      <c r="T6" s="37">
        <v>20</v>
      </c>
      <c r="U6" s="38">
        <v>21</v>
      </c>
      <c r="V6" s="26">
        <v>22</v>
      </c>
      <c r="W6" s="54">
        <v>23</v>
      </c>
      <c r="X6" s="181"/>
      <c r="Y6" s="133"/>
    </row>
    <row r="7" spans="1:29" ht="25.5" customHeight="1">
      <c r="A7" s="5">
        <v>1</v>
      </c>
      <c r="B7" s="7" t="s">
        <v>110</v>
      </c>
      <c r="C7" s="6" t="s">
        <v>6</v>
      </c>
      <c r="D7" s="15">
        <v>23386</v>
      </c>
      <c r="E7" s="104">
        <v>41393</v>
      </c>
      <c r="F7" s="15">
        <v>108388</v>
      </c>
      <c r="G7" s="15">
        <v>84216</v>
      </c>
      <c r="H7" s="17">
        <f>G7/F7*100</f>
        <v>77.698638225633829</v>
      </c>
      <c r="I7" s="15">
        <v>35151</v>
      </c>
      <c r="J7" s="15">
        <v>23309</v>
      </c>
      <c r="K7" s="264">
        <f>J7/I7*100</f>
        <v>66.311058006884579</v>
      </c>
      <c r="L7" s="26">
        <v>110782</v>
      </c>
      <c r="M7" s="15">
        <v>44851</v>
      </c>
      <c r="N7" s="19">
        <f>M7/L7*100</f>
        <v>40.485818995865749</v>
      </c>
      <c r="O7" s="15">
        <f>M7*2</f>
        <v>89702</v>
      </c>
      <c r="P7" s="15">
        <v>36927</v>
      </c>
      <c r="Q7" s="15">
        <v>15856</v>
      </c>
      <c r="R7" s="19">
        <f>Q7*100/P7</f>
        <v>42.938771088905135</v>
      </c>
      <c r="S7" s="54">
        <f>Q7*2</f>
        <v>31712</v>
      </c>
      <c r="T7" s="26">
        <v>114081</v>
      </c>
      <c r="U7" s="54">
        <v>33511</v>
      </c>
      <c r="V7" s="26">
        <f>W7*3+80</f>
        <v>95880.006110000002</v>
      </c>
      <c r="W7" s="54">
        <f>E7-(E7*$Y$7/100)+57</f>
        <v>31933.335370000001</v>
      </c>
      <c r="X7" s="181">
        <f>V7/W7</f>
        <v>3.0025052190469008</v>
      </c>
      <c r="Y7" s="239">
        <v>22.991</v>
      </c>
      <c r="Z7" s="511" t="s">
        <v>180</v>
      </c>
      <c r="AA7" s="132"/>
      <c r="AB7" s="132"/>
      <c r="AC7" s="132"/>
    </row>
    <row r="8" spans="1:29" ht="25.5">
      <c r="A8" s="5">
        <v>2</v>
      </c>
      <c r="B8" s="7" t="s">
        <v>29</v>
      </c>
      <c r="C8" s="6">
        <v>1</v>
      </c>
      <c r="D8" s="15">
        <v>9178</v>
      </c>
      <c r="E8" s="104">
        <v>16245</v>
      </c>
      <c r="F8" s="15">
        <v>57161</v>
      </c>
      <c r="G8" s="15">
        <v>44351</v>
      </c>
      <c r="H8" s="17">
        <f t="shared" ref="H8:H71" si="0">G8/F8*100</f>
        <v>77.589615297143155</v>
      </c>
      <c r="I8" s="15">
        <v>18538</v>
      </c>
      <c r="J8" s="15">
        <v>15873</v>
      </c>
      <c r="K8" s="264">
        <f t="shared" ref="K8:K72" si="1">J8/I8*100</f>
        <v>85.624123422159897</v>
      </c>
      <c r="L8" s="26">
        <v>54215</v>
      </c>
      <c r="M8" s="15">
        <v>23711</v>
      </c>
      <c r="N8" s="19">
        <f t="shared" ref="N8:N71" si="2">M8/L8*100</f>
        <v>43.735128654431435</v>
      </c>
      <c r="O8" s="15">
        <f t="shared" ref="O8:O72" si="3">M8*2</f>
        <v>47422</v>
      </c>
      <c r="P8" s="15">
        <v>18025</v>
      </c>
      <c r="Q8" s="15">
        <v>8675</v>
      </c>
      <c r="R8" s="19">
        <f t="shared" ref="R8:R72" si="4">Q8*100/P8</f>
        <v>48.127600554785019</v>
      </c>
      <c r="S8" s="54">
        <f t="shared" ref="S8:S72" si="5">Q8*2</f>
        <v>17350</v>
      </c>
      <c r="T8" s="26">
        <v>54074</v>
      </c>
      <c r="U8" s="54">
        <v>18025</v>
      </c>
      <c r="V8" s="26">
        <f>W8*3</f>
        <v>37530.336150000003</v>
      </c>
      <c r="W8" s="54">
        <f>E8-(E8*$Y$7/100)</f>
        <v>12510.11205</v>
      </c>
      <c r="X8" s="181">
        <f t="shared" ref="X8:X71" si="6">V8/W8</f>
        <v>3.0000000000000004</v>
      </c>
      <c r="Z8" s="511"/>
    </row>
    <row r="9" spans="1:29" ht="25.5">
      <c r="A9" s="5">
        <v>3</v>
      </c>
      <c r="B9" s="7" t="s">
        <v>111</v>
      </c>
      <c r="C9" s="6">
        <v>1</v>
      </c>
      <c r="D9" s="15">
        <v>13905</v>
      </c>
      <c r="E9" s="104">
        <v>24612</v>
      </c>
      <c r="F9" s="15">
        <v>84346</v>
      </c>
      <c r="G9" s="15">
        <v>69990</v>
      </c>
      <c r="H9" s="17">
        <f t="shared" si="0"/>
        <v>82.979631517795752</v>
      </c>
      <c r="I9" s="15">
        <v>27354</v>
      </c>
      <c r="J9" s="15">
        <v>23330</v>
      </c>
      <c r="K9" s="264">
        <f t="shared" si="1"/>
        <v>85.289171601959495</v>
      </c>
      <c r="L9" s="26">
        <v>83350</v>
      </c>
      <c r="M9" s="15">
        <v>34746</v>
      </c>
      <c r="N9" s="19">
        <f t="shared" si="2"/>
        <v>41.686862627474504</v>
      </c>
      <c r="O9" s="15">
        <f t="shared" si="3"/>
        <v>69492</v>
      </c>
      <c r="P9" s="15">
        <v>27783</v>
      </c>
      <c r="Q9" s="15">
        <v>13827</v>
      </c>
      <c r="R9" s="19">
        <f t="shared" si="4"/>
        <v>49.767843645394663</v>
      </c>
      <c r="S9" s="54">
        <f t="shared" si="5"/>
        <v>27654</v>
      </c>
      <c r="T9" s="26">
        <v>78805</v>
      </c>
      <c r="U9" s="54">
        <v>26268</v>
      </c>
      <c r="V9" s="26">
        <f t="shared" ref="V9:V13" si="7">W9*3</f>
        <v>56860.365239999999</v>
      </c>
      <c r="W9" s="54">
        <f>E9-(E9*$Y$7/100)</f>
        <v>18953.45508</v>
      </c>
      <c r="X9" s="181">
        <f t="shared" si="6"/>
        <v>3</v>
      </c>
    </row>
    <row r="10" spans="1:29" ht="25.5">
      <c r="A10" s="5">
        <v>4</v>
      </c>
      <c r="B10" s="7" t="s">
        <v>30</v>
      </c>
      <c r="C10" s="6">
        <v>1</v>
      </c>
      <c r="D10" s="15">
        <v>8973</v>
      </c>
      <c r="E10" s="104">
        <v>15882</v>
      </c>
      <c r="F10" s="15">
        <v>44279</v>
      </c>
      <c r="G10" s="15">
        <v>39894</v>
      </c>
      <c r="H10" s="17">
        <f t="shared" si="0"/>
        <v>90.096885656857651</v>
      </c>
      <c r="I10" s="15">
        <v>14341</v>
      </c>
      <c r="J10" s="15">
        <v>9362</v>
      </c>
      <c r="K10" s="264">
        <f t="shared" si="1"/>
        <v>65.281361132417544</v>
      </c>
      <c r="L10" s="26">
        <v>41830</v>
      </c>
      <c r="M10" s="15">
        <v>21165</v>
      </c>
      <c r="N10" s="19">
        <f t="shared" si="2"/>
        <v>50.597657183839353</v>
      </c>
      <c r="O10" s="15">
        <f t="shared" si="3"/>
        <v>42330</v>
      </c>
      <c r="P10" s="15">
        <v>13943</v>
      </c>
      <c r="Q10" s="15">
        <v>5012</v>
      </c>
      <c r="R10" s="19">
        <f t="shared" si="4"/>
        <v>35.946353008678187</v>
      </c>
      <c r="S10" s="54">
        <f t="shared" si="5"/>
        <v>10024</v>
      </c>
      <c r="T10" s="26">
        <v>31760</v>
      </c>
      <c r="U10" s="54">
        <v>10585</v>
      </c>
      <c r="V10" s="26">
        <f t="shared" si="7"/>
        <v>36691.708140000002</v>
      </c>
      <c r="W10" s="54">
        <f>E10-(E10*$Y$7/100)</f>
        <v>12230.569380000001</v>
      </c>
      <c r="X10" s="181">
        <f t="shared" si="6"/>
        <v>3</v>
      </c>
    </row>
    <row r="11" spans="1:29" ht="25.5">
      <c r="A11" s="5">
        <v>5</v>
      </c>
      <c r="B11" s="7" t="s">
        <v>31</v>
      </c>
      <c r="C11" s="6" t="s">
        <v>5</v>
      </c>
      <c r="D11" s="15">
        <v>4412</v>
      </c>
      <c r="E11" s="104">
        <v>7809</v>
      </c>
      <c r="F11" s="15">
        <v>11696</v>
      </c>
      <c r="G11" s="15">
        <v>11112</v>
      </c>
      <c r="H11" s="17">
        <f t="shared" si="0"/>
        <v>95.006839945280447</v>
      </c>
      <c r="I11" s="15">
        <v>3812</v>
      </c>
      <c r="J11" s="15">
        <v>3704</v>
      </c>
      <c r="K11" s="264">
        <f t="shared" si="1"/>
        <v>97.166841552990562</v>
      </c>
      <c r="L11" s="26">
        <v>14752</v>
      </c>
      <c r="M11" s="15">
        <v>6354</v>
      </c>
      <c r="N11" s="19">
        <f t="shared" si="2"/>
        <v>43.072125813449027</v>
      </c>
      <c r="O11" s="15">
        <f t="shared" si="3"/>
        <v>12708</v>
      </c>
      <c r="P11" s="15">
        <v>4917</v>
      </c>
      <c r="Q11" s="15">
        <v>1881</v>
      </c>
      <c r="R11" s="19">
        <f t="shared" si="4"/>
        <v>38.255033557046978</v>
      </c>
      <c r="S11" s="54">
        <f t="shared" si="5"/>
        <v>3762</v>
      </c>
      <c r="T11" s="26">
        <v>14752</v>
      </c>
      <c r="U11" s="54">
        <v>4917</v>
      </c>
      <c r="V11" s="26">
        <f t="shared" si="7"/>
        <v>18040.898430000001</v>
      </c>
      <c r="W11" s="54">
        <f>E11-(E11*$Y$7/100)</f>
        <v>6013.6328100000001</v>
      </c>
      <c r="X11" s="181">
        <f t="shared" si="6"/>
        <v>3</v>
      </c>
    </row>
    <row r="12" spans="1:29" s="50" customFormat="1" ht="25.5" customHeight="1">
      <c r="A12" s="107">
        <v>6</v>
      </c>
      <c r="B12" s="111" t="s">
        <v>10</v>
      </c>
      <c r="C12" s="108" t="s">
        <v>5</v>
      </c>
      <c r="D12" s="109"/>
      <c r="E12" s="259"/>
      <c r="F12" s="109">
        <v>14828</v>
      </c>
      <c r="G12" s="109">
        <v>15245</v>
      </c>
      <c r="H12" s="90">
        <f t="shared" si="0"/>
        <v>102.81224710008092</v>
      </c>
      <c r="I12" s="109">
        <v>4809</v>
      </c>
      <c r="J12" s="109">
        <v>2995</v>
      </c>
      <c r="K12" s="265">
        <f t="shared" si="1"/>
        <v>62.279060095653982</v>
      </c>
      <c r="L12" s="113">
        <v>16236</v>
      </c>
      <c r="M12" s="109">
        <v>8446</v>
      </c>
      <c r="N12" s="116">
        <f t="shared" si="2"/>
        <v>52.020202020202021</v>
      </c>
      <c r="O12" s="109">
        <f t="shared" si="3"/>
        <v>16892</v>
      </c>
      <c r="P12" s="109">
        <v>5412</v>
      </c>
      <c r="Q12" s="109">
        <v>2119</v>
      </c>
      <c r="R12" s="116">
        <f t="shared" si="4"/>
        <v>39.153732446415376</v>
      </c>
      <c r="S12" s="119">
        <f t="shared" si="5"/>
        <v>4238</v>
      </c>
      <c r="T12" s="113">
        <v>14735</v>
      </c>
      <c r="U12" s="120"/>
      <c r="V12" s="26">
        <f t="shared" si="7"/>
        <v>12714</v>
      </c>
      <c r="W12" s="129">
        <v>4238</v>
      </c>
      <c r="X12" s="181">
        <f t="shared" si="6"/>
        <v>3</v>
      </c>
      <c r="Y12" s="512" t="s">
        <v>171</v>
      </c>
      <c r="Z12" s="512"/>
    </row>
    <row r="13" spans="1:29" ht="25.5">
      <c r="A13" s="5">
        <v>7</v>
      </c>
      <c r="B13" s="7" t="s">
        <v>32</v>
      </c>
      <c r="C13" s="6">
        <v>1</v>
      </c>
      <c r="D13" s="15">
        <v>34045</v>
      </c>
      <c r="E13" s="104">
        <v>60260</v>
      </c>
      <c r="F13" s="15">
        <v>159759</v>
      </c>
      <c r="G13" s="15">
        <v>141132</v>
      </c>
      <c r="H13" s="17">
        <f t="shared" si="0"/>
        <v>88.340562972978049</v>
      </c>
      <c r="I13" s="15">
        <v>53253</v>
      </c>
      <c r="J13" s="15">
        <v>45876</v>
      </c>
      <c r="K13" s="264">
        <f t="shared" si="1"/>
        <v>86.147259309334686</v>
      </c>
      <c r="L13" s="26">
        <v>135714</v>
      </c>
      <c r="M13" s="15">
        <v>73533</v>
      </c>
      <c r="N13" s="19">
        <f t="shared" si="2"/>
        <v>54.182324594367572</v>
      </c>
      <c r="O13" s="15">
        <f t="shared" si="3"/>
        <v>147066</v>
      </c>
      <c r="P13" s="15">
        <v>45238</v>
      </c>
      <c r="Q13" s="15">
        <v>23366</v>
      </c>
      <c r="R13" s="19">
        <f t="shared" si="4"/>
        <v>51.651266634245545</v>
      </c>
      <c r="S13" s="54">
        <f t="shared" si="5"/>
        <v>46732</v>
      </c>
      <c r="T13" s="26">
        <v>144380</v>
      </c>
      <c r="U13" s="54">
        <v>45120</v>
      </c>
      <c r="V13" s="26">
        <f t="shared" si="7"/>
        <v>139216.8702</v>
      </c>
      <c r="W13" s="54">
        <f>E13-(E13*$Y$7/100)</f>
        <v>46405.623399999997</v>
      </c>
      <c r="X13" s="181">
        <f t="shared" si="6"/>
        <v>3.0000000000000004</v>
      </c>
    </row>
    <row r="14" spans="1:29" s="226" customFormat="1" ht="30" customHeight="1">
      <c r="A14" s="216">
        <v>8</v>
      </c>
      <c r="B14" s="217" t="s">
        <v>33</v>
      </c>
      <c r="C14" s="218" t="s">
        <v>5</v>
      </c>
      <c r="D14" s="219"/>
      <c r="E14" s="260"/>
      <c r="F14" s="219">
        <v>20718</v>
      </c>
      <c r="G14" s="219">
        <v>20614</v>
      </c>
      <c r="H14" s="221">
        <f t="shared" si="0"/>
        <v>99.498021044502366</v>
      </c>
      <c r="I14" s="219">
        <v>6906</v>
      </c>
      <c r="J14" s="219">
        <v>12041</v>
      </c>
      <c r="K14" s="266">
        <f t="shared" si="1"/>
        <v>174.35563278308717</v>
      </c>
      <c r="L14" s="220">
        <v>35657</v>
      </c>
      <c r="M14" s="219">
        <v>11712</v>
      </c>
      <c r="N14" s="222">
        <f t="shared" si="2"/>
        <v>32.846285441848728</v>
      </c>
      <c r="O14" s="219">
        <f t="shared" si="3"/>
        <v>23424</v>
      </c>
      <c r="P14" s="219">
        <v>11886</v>
      </c>
      <c r="Q14" s="219">
        <v>6994</v>
      </c>
      <c r="R14" s="222">
        <f t="shared" si="4"/>
        <v>58.84233552078075</v>
      </c>
      <c r="S14" s="223">
        <f t="shared" si="5"/>
        <v>13988</v>
      </c>
      <c r="T14" s="220">
        <v>33877</v>
      </c>
      <c r="U14" s="223">
        <v>11886</v>
      </c>
      <c r="V14" s="220">
        <f>W14*1.5</f>
        <v>24727.5</v>
      </c>
      <c r="W14" s="224">
        <v>16485</v>
      </c>
      <c r="X14" s="225">
        <f t="shared" si="6"/>
        <v>1.5</v>
      </c>
      <c r="Y14" s="542" t="s">
        <v>172</v>
      </c>
      <c r="Z14" s="542"/>
    </row>
    <row r="15" spans="1:29" ht="25.5">
      <c r="A15" s="5">
        <v>9</v>
      </c>
      <c r="B15" s="7" t="s">
        <v>34</v>
      </c>
      <c r="C15" s="6" t="s">
        <v>6</v>
      </c>
      <c r="D15" s="15">
        <v>46970</v>
      </c>
      <c r="E15" s="104">
        <v>83137</v>
      </c>
      <c r="F15" s="15">
        <v>271550</v>
      </c>
      <c r="G15" s="15">
        <v>194192</v>
      </c>
      <c r="H15" s="17">
        <f t="shared" si="0"/>
        <v>71.512428650340638</v>
      </c>
      <c r="I15" s="15">
        <v>90517</v>
      </c>
      <c r="J15" s="15">
        <v>68122</v>
      </c>
      <c r="K15" s="264">
        <f t="shared" si="1"/>
        <v>75.258791166300256</v>
      </c>
      <c r="L15" s="26">
        <v>181952</v>
      </c>
      <c r="M15" s="15">
        <v>99289</v>
      </c>
      <c r="N15" s="19">
        <f t="shared" si="2"/>
        <v>54.568787372493844</v>
      </c>
      <c r="O15" s="15">
        <f t="shared" si="3"/>
        <v>198578</v>
      </c>
      <c r="P15" s="15">
        <v>60684</v>
      </c>
      <c r="Q15" s="15">
        <v>31988</v>
      </c>
      <c r="R15" s="19">
        <f t="shared" si="4"/>
        <v>52.71241183837585</v>
      </c>
      <c r="S15" s="54">
        <f t="shared" si="5"/>
        <v>63976</v>
      </c>
      <c r="T15" s="26">
        <v>226893</v>
      </c>
      <c r="U15" s="54">
        <v>75131</v>
      </c>
      <c r="V15" s="26">
        <f>W15*3</f>
        <v>192068.91699</v>
      </c>
      <c r="W15" s="54">
        <f t="shared" ref="W15:W20" si="8">E15-(E15*$Y$7/100)</f>
        <v>64022.972330000004</v>
      </c>
      <c r="X15" s="181">
        <f t="shared" si="6"/>
        <v>2.9999999999999996</v>
      </c>
    </row>
    <row r="16" spans="1:29" ht="25.5">
      <c r="A16" s="5">
        <v>10</v>
      </c>
      <c r="B16" s="7" t="s">
        <v>35</v>
      </c>
      <c r="C16" s="6">
        <v>1</v>
      </c>
      <c r="D16" s="15">
        <v>27573</v>
      </c>
      <c r="E16" s="104">
        <v>48804</v>
      </c>
      <c r="F16" s="15">
        <v>126760</v>
      </c>
      <c r="G16" s="15">
        <v>137478</v>
      </c>
      <c r="H16" s="17">
        <f t="shared" si="0"/>
        <v>108.45534869043863</v>
      </c>
      <c r="I16" s="15">
        <v>43071</v>
      </c>
      <c r="J16" s="15">
        <v>58635</v>
      </c>
      <c r="K16" s="264">
        <f t="shared" si="1"/>
        <v>136.13568294211882</v>
      </c>
      <c r="L16" s="26">
        <v>135946</v>
      </c>
      <c r="M16" s="15">
        <v>63509</v>
      </c>
      <c r="N16" s="19">
        <f t="shared" si="2"/>
        <v>46.716343253939066</v>
      </c>
      <c r="O16" s="15">
        <f t="shared" si="3"/>
        <v>127018</v>
      </c>
      <c r="P16" s="15">
        <v>45315</v>
      </c>
      <c r="Q16" s="15">
        <v>21464</v>
      </c>
      <c r="R16" s="19">
        <f t="shared" si="4"/>
        <v>47.366214277832945</v>
      </c>
      <c r="S16" s="54">
        <f t="shared" si="5"/>
        <v>42928</v>
      </c>
      <c r="T16" s="26">
        <v>130816</v>
      </c>
      <c r="U16" s="54">
        <v>43803</v>
      </c>
      <c r="V16" s="26">
        <f t="shared" ref="V16:V30" si="9">W16*3</f>
        <v>112750.41708</v>
      </c>
      <c r="W16" s="54">
        <f t="shared" si="8"/>
        <v>37583.47236</v>
      </c>
      <c r="X16" s="181">
        <f t="shared" si="6"/>
        <v>3</v>
      </c>
    </row>
    <row r="17" spans="1:26" ht="25.5">
      <c r="A17" s="5">
        <v>11</v>
      </c>
      <c r="B17" s="7" t="s">
        <v>36</v>
      </c>
      <c r="C17" s="6">
        <v>1</v>
      </c>
      <c r="D17" s="15">
        <v>28770</v>
      </c>
      <c r="E17" s="104">
        <v>50923</v>
      </c>
      <c r="F17" s="15">
        <v>130826</v>
      </c>
      <c r="G17" s="15">
        <v>114234</v>
      </c>
      <c r="H17" s="17">
        <f t="shared" si="0"/>
        <v>87.3175056945867</v>
      </c>
      <c r="I17" s="15">
        <v>39988</v>
      </c>
      <c r="J17" s="15">
        <v>37538</v>
      </c>
      <c r="K17" s="264">
        <f t="shared" si="1"/>
        <v>93.873161948584567</v>
      </c>
      <c r="L17" s="26">
        <v>114381</v>
      </c>
      <c r="M17" s="15">
        <v>53114</v>
      </c>
      <c r="N17" s="19">
        <f t="shared" si="2"/>
        <v>46.436033956688611</v>
      </c>
      <c r="O17" s="15">
        <f t="shared" si="3"/>
        <v>106228</v>
      </c>
      <c r="P17" s="15">
        <v>38033</v>
      </c>
      <c r="Q17" s="15">
        <v>16795</v>
      </c>
      <c r="R17" s="19">
        <f t="shared" si="4"/>
        <v>44.159019798595956</v>
      </c>
      <c r="S17" s="54">
        <f t="shared" si="5"/>
        <v>33590</v>
      </c>
      <c r="T17" s="26">
        <v>113367</v>
      </c>
      <c r="U17" s="54">
        <v>37789</v>
      </c>
      <c r="V17" s="26">
        <f t="shared" si="9"/>
        <v>117645.87921</v>
      </c>
      <c r="W17" s="54">
        <f t="shared" si="8"/>
        <v>39215.29307</v>
      </c>
      <c r="X17" s="181">
        <f t="shared" si="6"/>
        <v>3</v>
      </c>
    </row>
    <row r="18" spans="1:26" ht="25.5">
      <c r="A18" s="5">
        <v>12</v>
      </c>
      <c r="B18" s="7" t="s">
        <v>37</v>
      </c>
      <c r="C18" s="6" t="s">
        <v>6</v>
      </c>
      <c r="D18" s="15">
        <v>41073</v>
      </c>
      <c r="E18" s="104">
        <v>72699</v>
      </c>
      <c r="F18" s="15">
        <v>166639</v>
      </c>
      <c r="G18" s="15">
        <v>188271</v>
      </c>
      <c r="H18" s="17">
        <f t="shared" si="0"/>
        <v>112.98135490491421</v>
      </c>
      <c r="I18" s="15">
        <v>52725</v>
      </c>
      <c r="J18" s="15">
        <v>62940</v>
      </c>
      <c r="K18" s="264">
        <f t="shared" si="1"/>
        <v>119.37411095305832</v>
      </c>
      <c r="L18" s="26">
        <v>187360</v>
      </c>
      <c r="M18" s="15">
        <v>78621</v>
      </c>
      <c r="N18" s="19">
        <f t="shared" si="2"/>
        <v>41.962532023911187</v>
      </c>
      <c r="O18" s="15">
        <f t="shared" si="3"/>
        <v>157242</v>
      </c>
      <c r="P18" s="15">
        <v>62453</v>
      </c>
      <c r="Q18" s="15">
        <v>30138</v>
      </c>
      <c r="R18" s="19">
        <f t="shared" si="4"/>
        <v>48.257089331177042</v>
      </c>
      <c r="S18" s="54">
        <f t="shared" si="5"/>
        <v>60276</v>
      </c>
      <c r="T18" s="26">
        <v>190484</v>
      </c>
      <c r="U18" s="54">
        <v>63125</v>
      </c>
      <c r="V18" s="26">
        <f t="shared" si="9"/>
        <v>167954.31873</v>
      </c>
      <c r="W18" s="54">
        <f t="shared" si="8"/>
        <v>55984.77291</v>
      </c>
      <c r="X18" s="181">
        <f t="shared" si="6"/>
        <v>3</v>
      </c>
    </row>
    <row r="19" spans="1:26" ht="25.5">
      <c r="A19" s="5">
        <v>13</v>
      </c>
      <c r="B19" s="7" t="s">
        <v>38</v>
      </c>
      <c r="C19" s="6" t="s">
        <v>6</v>
      </c>
      <c r="D19" s="15">
        <v>11931</v>
      </c>
      <c r="E19" s="104">
        <v>21118</v>
      </c>
      <c r="F19" s="15">
        <v>99683</v>
      </c>
      <c r="G19" s="15">
        <v>96966</v>
      </c>
      <c r="H19" s="17">
        <f t="shared" si="0"/>
        <v>97.274359720313399</v>
      </c>
      <c r="I19" s="15">
        <v>43284</v>
      </c>
      <c r="J19" s="15">
        <v>38513</v>
      </c>
      <c r="K19" s="264">
        <f t="shared" si="1"/>
        <v>88.977451252194811</v>
      </c>
      <c r="L19" s="26">
        <v>101687</v>
      </c>
      <c r="M19" s="15">
        <v>45077</v>
      </c>
      <c r="N19" s="19">
        <f t="shared" si="2"/>
        <v>44.32916695349455</v>
      </c>
      <c r="O19" s="15">
        <f t="shared" si="3"/>
        <v>90154</v>
      </c>
      <c r="P19" s="15">
        <v>33896</v>
      </c>
      <c r="Q19" s="15">
        <v>9573</v>
      </c>
      <c r="R19" s="19">
        <f t="shared" si="4"/>
        <v>28.24227047439226</v>
      </c>
      <c r="S19" s="54">
        <f t="shared" si="5"/>
        <v>19146</v>
      </c>
      <c r="T19" s="26">
        <v>93743</v>
      </c>
      <c r="U19" s="54">
        <v>39948</v>
      </c>
      <c r="V19" s="26">
        <f t="shared" si="9"/>
        <v>48788.281860000003</v>
      </c>
      <c r="W19" s="54">
        <f t="shared" si="8"/>
        <v>16262.760620000001</v>
      </c>
      <c r="X19" s="181">
        <f t="shared" si="6"/>
        <v>3</v>
      </c>
    </row>
    <row r="20" spans="1:26" ht="29.25" customHeight="1">
      <c r="A20" s="5">
        <v>14</v>
      </c>
      <c r="B20" s="7" t="s">
        <v>106</v>
      </c>
      <c r="C20" s="6" t="s">
        <v>6</v>
      </c>
      <c r="D20" s="15">
        <v>32583</v>
      </c>
      <c r="E20" s="104">
        <v>57672</v>
      </c>
      <c r="F20" s="15">
        <v>274711</v>
      </c>
      <c r="G20" s="15">
        <v>257752</v>
      </c>
      <c r="H20" s="17">
        <f t="shared" si="0"/>
        <v>93.826603230303846</v>
      </c>
      <c r="I20" s="15">
        <v>81122</v>
      </c>
      <c r="J20" s="15">
        <v>12569</v>
      </c>
      <c r="K20" s="264">
        <f t="shared" si="1"/>
        <v>15.493947387884916</v>
      </c>
      <c r="L20" s="26">
        <v>274419</v>
      </c>
      <c r="M20" s="15">
        <v>138061</v>
      </c>
      <c r="N20" s="19">
        <f t="shared" si="2"/>
        <v>50.310291925850613</v>
      </c>
      <c r="O20" s="15">
        <f t="shared" si="3"/>
        <v>276122</v>
      </c>
      <c r="P20" s="15">
        <v>91005</v>
      </c>
      <c r="Q20" s="15">
        <v>31902</v>
      </c>
      <c r="R20" s="19">
        <f t="shared" si="4"/>
        <v>35.055216746332619</v>
      </c>
      <c r="S20" s="54">
        <f t="shared" si="5"/>
        <v>63804</v>
      </c>
      <c r="T20" s="26">
        <v>277027</v>
      </c>
      <c r="U20" s="54">
        <v>82048</v>
      </c>
      <c r="V20" s="26">
        <f t="shared" si="9"/>
        <v>133237.89144000001</v>
      </c>
      <c r="W20" s="54">
        <f t="shared" si="8"/>
        <v>44412.63048</v>
      </c>
      <c r="X20" s="181">
        <f t="shared" si="6"/>
        <v>3</v>
      </c>
    </row>
    <row r="21" spans="1:26" s="50" customFormat="1" ht="25.5" customHeight="1">
      <c r="A21" s="107">
        <v>15</v>
      </c>
      <c r="B21" s="111" t="s">
        <v>39</v>
      </c>
      <c r="C21" s="108" t="s">
        <v>6</v>
      </c>
      <c r="D21" s="109"/>
      <c r="E21" s="259"/>
      <c r="F21" s="109">
        <v>35700</v>
      </c>
      <c r="G21" s="109">
        <v>34075</v>
      </c>
      <c r="H21" s="90">
        <f t="shared" si="0"/>
        <v>95.448179271708682</v>
      </c>
      <c r="I21" s="109">
        <v>14807</v>
      </c>
      <c r="J21" s="109">
        <v>11277</v>
      </c>
      <c r="K21" s="265">
        <f t="shared" si="1"/>
        <v>76.15992436009995</v>
      </c>
      <c r="L21" s="113">
        <v>32200</v>
      </c>
      <c r="M21" s="109">
        <v>15497</v>
      </c>
      <c r="N21" s="116">
        <f t="shared" si="2"/>
        <v>48.127329192546583</v>
      </c>
      <c r="O21" s="109">
        <f t="shared" si="3"/>
        <v>30994</v>
      </c>
      <c r="P21" s="109">
        <v>10733</v>
      </c>
      <c r="Q21" s="109">
        <v>7343</v>
      </c>
      <c r="R21" s="116">
        <f t="shared" si="4"/>
        <v>68.415168172924623</v>
      </c>
      <c r="S21" s="119">
        <f t="shared" si="5"/>
        <v>14686</v>
      </c>
      <c r="T21" s="113">
        <v>41935</v>
      </c>
      <c r="U21" s="119">
        <v>19925</v>
      </c>
      <c r="V21" s="26">
        <f t="shared" si="9"/>
        <v>44058</v>
      </c>
      <c r="W21" s="129">
        <v>14686</v>
      </c>
      <c r="X21" s="181">
        <f t="shared" si="6"/>
        <v>3</v>
      </c>
      <c r="Y21" s="512" t="s">
        <v>172</v>
      </c>
      <c r="Z21" s="512"/>
    </row>
    <row r="22" spans="1:26" ht="38.25">
      <c r="A22" s="5">
        <v>16</v>
      </c>
      <c r="B22" s="7" t="s">
        <v>101</v>
      </c>
      <c r="C22" s="6" t="s">
        <v>5</v>
      </c>
      <c r="D22" s="15">
        <v>19838</v>
      </c>
      <c r="E22" s="104">
        <v>35113</v>
      </c>
      <c r="F22" s="15">
        <v>99705</v>
      </c>
      <c r="G22" s="15">
        <v>75496</v>
      </c>
      <c r="H22" s="17">
        <f t="shared" si="0"/>
        <v>75.719372147836111</v>
      </c>
      <c r="I22" s="15">
        <v>38344</v>
      </c>
      <c r="J22" s="15">
        <v>21992</v>
      </c>
      <c r="K22" s="264">
        <f t="shared" si="1"/>
        <v>57.354475276444816</v>
      </c>
      <c r="L22" s="26">
        <v>69372</v>
      </c>
      <c r="M22" s="15">
        <v>42169</v>
      </c>
      <c r="N22" s="19">
        <f t="shared" si="2"/>
        <v>60.786772761344629</v>
      </c>
      <c r="O22" s="15">
        <f t="shared" si="3"/>
        <v>84338</v>
      </c>
      <c r="P22" s="15">
        <v>23126</v>
      </c>
      <c r="Q22" s="15">
        <v>6590</v>
      </c>
      <c r="R22" s="19">
        <f t="shared" si="4"/>
        <v>28.496065035025513</v>
      </c>
      <c r="S22" s="54">
        <f t="shared" si="5"/>
        <v>13180</v>
      </c>
      <c r="T22" s="26">
        <v>69377</v>
      </c>
      <c r="U22" s="54">
        <v>23125</v>
      </c>
      <c r="V22" s="26">
        <f t="shared" si="9"/>
        <v>81120.510510000007</v>
      </c>
      <c r="W22" s="54">
        <f t="shared" ref="W22:W30" si="10">E22-(E22*$Y$7/100)</f>
        <v>27040.170170000001</v>
      </c>
      <c r="X22" s="181">
        <f t="shared" si="6"/>
        <v>3</v>
      </c>
    </row>
    <row r="23" spans="1:26" ht="25.5">
      <c r="A23" s="5">
        <v>17</v>
      </c>
      <c r="B23" s="7" t="s">
        <v>40</v>
      </c>
      <c r="C23" s="6" t="s">
        <v>5</v>
      </c>
      <c r="D23" s="15">
        <v>11890</v>
      </c>
      <c r="E23" s="104">
        <v>21045</v>
      </c>
      <c r="F23" s="15">
        <v>67250</v>
      </c>
      <c r="G23" s="15">
        <v>44030</v>
      </c>
      <c r="H23" s="17">
        <f t="shared" si="0"/>
        <v>65.472118959107803</v>
      </c>
      <c r="I23" s="15">
        <v>23500</v>
      </c>
      <c r="J23" s="15">
        <v>17306</v>
      </c>
      <c r="K23" s="264">
        <f t="shared" si="1"/>
        <v>73.642553191489355</v>
      </c>
      <c r="L23" s="26">
        <v>64530</v>
      </c>
      <c r="M23" s="15">
        <v>21171</v>
      </c>
      <c r="N23" s="19">
        <f t="shared" si="2"/>
        <v>32.807996280799628</v>
      </c>
      <c r="O23" s="15">
        <f t="shared" si="3"/>
        <v>42342</v>
      </c>
      <c r="P23" s="15">
        <v>21510</v>
      </c>
      <c r="Q23" s="15">
        <v>9373</v>
      </c>
      <c r="R23" s="19">
        <f t="shared" si="4"/>
        <v>43.575081357508132</v>
      </c>
      <c r="S23" s="54">
        <f t="shared" si="5"/>
        <v>18746</v>
      </c>
      <c r="T23" s="26">
        <v>48350</v>
      </c>
      <c r="U23" s="54">
        <v>17450</v>
      </c>
      <c r="V23" s="26">
        <f t="shared" si="9"/>
        <v>48619.632150000005</v>
      </c>
      <c r="W23" s="54">
        <f t="shared" si="10"/>
        <v>16206.54405</v>
      </c>
      <c r="X23" s="181">
        <f t="shared" si="6"/>
        <v>3.0000000000000004</v>
      </c>
    </row>
    <row r="24" spans="1:26" ht="28.5" customHeight="1">
      <c r="A24" s="5">
        <v>18</v>
      </c>
      <c r="B24" s="7" t="s">
        <v>28</v>
      </c>
      <c r="C24" s="6" t="s">
        <v>6</v>
      </c>
      <c r="D24" s="15">
        <v>32649</v>
      </c>
      <c r="E24" s="104">
        <v>57789</v>
      </c>
      <c r="F24" s="15">
        <v>201384</v>
      </c>
      <c r="G24" s="15">
        <v>163825</v>
      </c>
      <c r="H24" s="17">
        <f t="shared" si="0"/>
        <v>81.349561037619665</v>
      </c>
      <c r="I24" s="15">
        <v>67128</v>
      </c>
      <c r="J24" s="15">
        <v>54636</v>
      </c>
      <c r="K24" s="264">
        <f t="shared" si="1"/>
        <v>81.390775831247765</v>
      </c>
      <c r="L24" s="26">
        <v>175076</v>
      </c>
      <c r="M24" s="15">
        <v>83431</v>
      </c>
      <c r="N24" s="19">
        <f t="shared" si="2"/>
        <v>47.654161621238778</v>
      </c>
      <c r="O24" s="15">
        <f t="shared" si="3"/>
        <v>166862</v>
      </c>
      <c r="P24" s="15">
        <v>58358</v>
      </c>
      <c r="Q24" s="15">
        <v>27810</v>
      </c>
      <c r="R24" s="19">
        <f t="shared" si="4"/>
        <v>47.654134822989136</v>
      </c>
      <c r="S24" s="54">
        <f t="shared" si="5"/>
        <v>55620</v>
      </c>
      <c r="T24" s="26">
        <v>185389</v>
      </c>
      <c r="U24" s="54">
        <v>61798</v>
      </c>
      <c r="V24" s="26">
        <f t="shared" si="9"/>
        <v>133508.19303000002</v>
      </c>
      <c r="W24" s="54">
        <f t="shared" si="10"/>
        <v>44502.731010000003</v>
      </c>
      <c r="X24" s="181">
        <f t="shared" si="6"/>
        <v>3.0000000000000004</v>
      </c>
    </row>
    <row r="25" spans="1:26" ht="38.25">
      <c r="A25" s="5">
        <v>19</v>
      </c>
      <c r="B25" s="7" t="s">
        <v>100</v>
      </c>
      <c r="C25" s="6" t="s">
        <v>5</v>
      </c>
      <c r="D25" s="15">
        <v>18366</v>
      </c>
      <c r="E25" s="104">
        <v>32508</v>
      </c>
      <c r="F25" s="15">
        <v>114478</v>
      </c>
      <c r="G25" s="15">
        <v>61009</v>
      </c>
      <c r="H25" s="17">
        <f t="shared" si="0"/>
        <v>53.293209175562119</v>
      </c>
      <c r="I25" s="15">
        <v>38159</v>
      </c>
      <c r="J25" s="15">
        <v>14384</v>
      </c>
      <c r="K25" s="264">
        <f t="shared" si="1"/>
        <v>37.694908147488142</v>
      </c>
      <c r="L25" s="26">
        <v>66048</v>
      </c>
      <c r="M25" s="15">
        <v>21839</v>
      </c>
      <c r="N25" s="19">
        <f t="shared" si="2"/>
        <v>33.06534641472868</v>
      </c>
      <c r="O25" s="15">
        <f t="shared" si="3"/>
        <v>43678</v>
      </c>
      <c r="P25" s="15">
        <v>22016</v>
      </c>
      <c r="Q25" s="15">
        <v>0</v>
      </c>
      <c r="R25" s="19">
        <f t="shared" si="4"/>
        <v>0</v>
      </c>
      <c r="S25" s="54">
        <f t="shared" si="5"/>
        <v>0</v>
      </c>
      <c r="T25" s="26">
        <v>61900</v>
      </c>
      <c r="U25" s="54">
        <v>20634</v>
      </c>
      <c r="V25" s="26">
        <f t="shared" si="9"/>
        <v>75102.257159999994</v>
      </c>
      <c r="W25" s="54">
        <f t="shared" si="10"/>
        <v>25034.085719999999</v>
      </c>
      <c r="X25" s="181">
        <f t="shared" si="6"/>
        <v>3</v>
      </c>
    </row>
    <row r="26" spans="1:26" ht="25.5">
      <c r="A26" s="5">
        <v>20</v>
      </c>
      <c r="B26" s="7" t="s">
        <v>41</v>
      </c>
      <c r="C26" s="6" t="s">
        <v>5</v>
      </c>
      <c r="D26" s="15">
        <v>5255</v>
      </c>
      <c r="E26" s="104">
        <v>9301</v>
      </c>
      <c r="F26" s="15">
        <v>29862</v>
      </c>
      <c r="G26" s="15">
        <v>20242</v>
      </c>
      <c r="H26" s="17">
        <f t="shared" si="0"/>
        <v>67.785145000334879</v>
      </c>
      <c r="I26" s="15">
        <v>9954</v>
      </c>
      <c r="J26" s="15">
        <v>8431</v>
      </c>
      <c r="K26" s="264">
        <f t="shared" si="1"/>
        <v>84.699618243922032</v>
      </c>
      <c r="L26" s="26">
        <v>32504</v>
      </c>
      <c r="M26" s="15">
        <v>10816</v>
      </c>
      <c r="N26" s="19">
        <f t="shared" si="2"/>
        <v>33.275904504061039</v>
      </c>
      <c r="O26" s="15">
        <f t="shared" si="3"/>
        <v>21632</v>
      </c>
      <c r="P26" s="15">
        <v>10835</v>
      </c>
      <c r="Q26" s="15">
        <v>3348</v>
      </c>
      <c r="R26" s="19">
        <f t="shared" si="4"/>
        <v>30.899861559760037</v>
      </c>
      <c r="S26" s="54">
        <f t="shared" si="5"/>
        <v>6696</v>
      </c>
      <c r="T26" s="26">
        <v>33104</v>
      </c>
      <c r="U26" s="54">
        <v>11035</v>
      </c>
      <c r="V26" s="26">
        <f t="shared" si="9"/>
        <v>21487.82127</v>
      </c>
      <c r="W26" s="54">
        <f t="shared" si="10"/>
        <v>7162.6070899999995</v>
      </c>
      <c r="X26" s="181">
        <f t="shared" si="6"/>
        <v>3.0000000000000004</v>
      </c>
    </row>
    <row r="27" spans="1:26" ht="25.5">
      <c r="A27" s="5">
        <v>21</v>
      </c>
      <c r="B27" s="7" t="s">
        <v>42</v>
      </c>
      <c r="C27" s="6" t="s">
        <v>5</v>
      </c>
      <c r="D27" s="15">
        <v>30776</v>
      </c>
      <c r="E27" s="104">
        <v>54474</v>
      </c>
      <c r="F27" s="15">
        <v>161024</v>
      </c>
      <c r="G27" s="15">
        <v>145827</v>
      </c>
      <c r="H27" s="17">
        <f t="shared" si="0"/>
        <v>90.562276430842601</v>
      </c>
      <c r="I27" s="15">
        <v>53675</v>
      </c>
      <c r="J27" s="15">
        <v>44551</v>
      </c>
      <c r="K27" s="264">
        <f t="shared" si="1"/>
        <v>83.001397298556128</v>
      </c>
      <c r="L27" s="26">
        <v>164430</v>
      </c>
      <c r="M27" s="15">
        <v>71052</v>
      </c>
      <c r="N27" s="19">
        <f t="shared" si="2"/>
        <v>43.211092866265282</v>
      </c>
      <c r="O27" s="15">
        <f t="shared" si="3"/>
        <v>142104</v>
      </c>
      <c r="P27" s="15">
        <v>54477</v>
      </c>
      <c r="Q27" s="15">
        <v>24991</v>
      </c>
      <c r="R27" s="19">
        <f t="shared" si="4"/>
        <v>45.874405712502522</v>
      </c>
      <c r="S27" s="54">
        <f t="shared" si="5"/>
        <v>49982</v>
      </c>
      <c r="T27" s="26">
        <v>142092</v>
      </c>
      <c r="U27" s="54">
        <v>47361</v>
      </c>
      <c r="V27" s="26">
        <f t="shared" si="9"/>
        <v>125849.64798000001</v>
      </c>
      <c r="W27" s="54">
        <f t="shared" si="10"/>
        <v>41949.882660000003</v>
      </c>
      <c r="X27" s="181">
        <f t="shared" si="6"/>
        <v>3</v>
      </c>
    </row>
    <row r="28" spans="1:26" ht="25.5">
      <c r="A28" s="5">
        <v>22</v>
      </c>
      <c r="B28" s="7" t="s">
        <v>43</v>
      </c>
      <c r="C28" s="6" t="s">
        <v>6</v>
      </c>
      <c r="D28" s="15">
        <v>88629</v>
      </c>
      <c r="E28" s="104">
        <v>156873</v>
      </c>
      <c r="F28" s="15">
        <v>303786</v>
      </c>
      <c r="G28" s="15">
        <v>323698</v>
      </c>
      <c r="H28" s="17">
        <f t="shared" si="0"/>
        <v>106.55461410334908</v>
      </c>
      <c r="I28" s="15">
        <v>101255</v>
      </c>
      <c r="J28" s="15">
        <v>136532</v>
      </c>
      <c r="K28" s="264">
        <f t="shared" si="1"/>
        <v>134.83976099945681</v>
      </c>
      <c r="L28" s="26">
        <v>272857</v>
      </c>
      <c r="M28" s="15">
        <v>168751</v>
      </c>
      <c r="N28" s="19">
        <f t="shared" si="2"/>
        <v>61.845948610444303</v>
      </c>
      <c r="O28" s="15">
        <f t="shared" si="3"/>
        <v>337502</v>
      </c>
      <c r="P28" s="15">
        <v>90952</v>
      </c>
      <c r="Q28" s="15">
        <v>74370</v>
      </c>
      <c r="R28" s="19">
        <f t="shared" si="4"/>
        <v>81.768405312692408</v>
      </c>
      <c r="S28" s="54">
        <f t="shared" si="5"/>
        <v>148740</v>
      </c>
      <c r="T28" s="26">
        <v>272467</v>
      </c>
      <c r="U28" s="54">
        <v>93811</v>
      </c>
      <c r="V28" s="26">
        <f t="shared" si="9"/>
        <v>362418.98570999998</v>
      </c>
      <c r="W28" s="54">
        <f t="shared" si="10"/>
        <v>120806.32857</v>
      </c>
      <c r="X28" s="181">
        <f t="shared" si="6"/>
        <v>3</v>
      </c>
    </row>
    <row r="29" spans="1:26" ht="25.5">
      <c r="A29" s="5">
        <v>23</v>
      </c>
      <c r="B29" s="7" t="s">
        <v>44</v>
      </c>
      <c r="C29" s="6" t="s">
        <v>5</v>
      </c>
      <c r="D29" s="15">
        <v>32608</v>
      </c>
      <c r="E29" s="104">
        <v>57716</v>
      </c>
      <c r="F29" s="15">
        <v>183690</v>
      </c>
      <c r="G29" s="15">
        <v>126193</v>
      </c>
      <c r="H29" s="17">
        <f t="shared" si="0"/>
        <v>68.698894877238828</v>
      </c>
      <c r="I29" s="15">
        <v>61230</v>
      </c>
      <c r="J29" s="15">
        <v>42122</v>
      </c>
      <c r="K29" s="264">
        <f t="shared" si="1"/>
        <v>68.793075289890581</v>
      </c>
      <c r="L29" s="26">
        <v>150662</v>
      </c>
      <c r="M29" s="15">
        <v>65207</v>
      </c>
      <c r="N29" s="19">
        <f t="shared" si="2"/>
        <v>43.280322841857931</v>
      </c>
      <c r="O29" s="15">
        <f t="shared" si="3"/>
        <v>130414</v>
      </c>
      <c r="P29" s="15">
        <v>50221</v>
      </c>
      <c r="Q29" s="15">
        <v>24750</v>
      </c>
      <c r="R29" s="19">
        <f t="shared" si="4"/>
        <v>49.282172796240616</v>
      </c>
      <c r="S29" s="54">
        <f t="shared" si="5"/>
        <v>49500</v>
      </c>
      <c r="T29" s="26">
        <v>119940</v>
      </c>
      <c r="U29" s="54">
        <v>39979</v>
      </c>
      <c r="V29" s="26">
        <f t="shared" si="9"/>
        <v>133339.54332</v>
      </c>
      <c r="W29" s="54">
        <f t="shared" si="10"/>
        <v>44446.514439999999</v>
      </c>
      <c r="X29" s="181">
        <f t="shared" si="6"/>
        <v>3</v>
      </c>
    </row>
    <row r="30" spans="1:26" ht="25.5">
      <c r="A30" s="5">
        <v>24</v>
      </c>
      <c r="B30" s="7" t="s">
        <v>45</v>
      </c>
      <c r="C30" s="6" t="s">
        <v>5</v>
      </c>
      <c r="D30" s="15">
        <v>30053</v>
      </c>
      <c r="E30" s="104">
        <v>53194</v>
      </c>
      <c r="F30" s="15">
        <v>156393</v>
      </c>
      <c r="G30" s="15">
        <v>155362</v>
      </c>
      <c r="H30" s="17">
        <f t="shared" si="0"/>
        <v>99.340763333397277</v>
      </c>
      <c r="I30" s="15">
        <v>52131</v>
      </c>
      <c r="J30" s="15">
        <v>53224</v>
      </c>
      <c r="K30" s="264">
        <f t="shared" si="1"/>
        <v>102.09664115401584</v>
      </c>
      <c r="L30" s="26">
        <v>157266</v>
      </c>
      <c r="M30" s="15">
        <v>84522</v>
      </c>
      <c r="N30" s="19">
        <f t="shared" si="2"/>
        <v>53.744611041165925</v>
      </c>
      <c r="O30" s="15">
        <f t="shared" si="3"/>
        <v>169044</v>
      </c>
      <c r="P30" s="15">
        <v>52422</v>
      </c>
      <c r="Q30" s="15">
        <v>28181</v>
      </c>
      <c r="R30" s="19">
        <f t="shared" si="4"/>
        <v>53.757964213498148</v>
      </c>
      <c r="S30" s="54">
        <f t="shared" si="5"/>
        <v>56362</v>
      </c>
      <c r="T30" s="26">
        <v>154402</v>
      </c>
      <c r="U30" s="54">
        <v>51465</v>
      </c>
      <c r="V30" s="26">
        <f t="shared" si="9"/>
        <v>122892.50237999999</v>
      </c>
      <c r="W30" s="54">
        <f t="shared" si="10"/>
        <v>40964.167459999997</v>
      </c>
      <c r="X30" s="181">
        <f t="shared" si="6"/>
        <v>3</v>
      </c>
    </row>
    <row r="31" spans="1:26" s="226" customFormat="1" ht="26.25" customHeight="1">
      <c r="A31" s="216">
        <v>25</v>
      </c>
      <c r="B31" s="217" t="s">
        <v>46</v>
      </c>
      <c r="C31" s="218" t="s">
        <v>5</v>
      </c>
      <c r="D31" s="219"/>
      <c r="E31" s="260"/>
      <c r="F31" s="219">
        <v>68253</v>
      </c>
      <c r="G31" s="219">
        <v>68908</v>
      </c>
      <c r="H31" s="221">
        <f t="shared" si="0"/>
        <v>100.95966477663984</v>
      </c>
      <c r="I31" s="219">
        <v>22758</v>
      </c>
      <c r="J31" s="219">
        <v>40141</v>
      </c>
      <c r="K31" s="266">
        <f t="shared" si="1"/>
        <v>176.38193162843837</v>
      </c>
      <c r="L31" s="220">
        <v>98616</v>
      </c>
      <c r="M31" s="219">
        <v>35733</v>
      </c>
      <c r="N31" s="222">
        <f t="shared" si="2"/>
        <v>36.234485276222927</v>
      </c>
      <c r="O31" s="219">
        <f t="shared" si="3"/>
        <v>71466</v>
      </c>
      <c r="P31" s="219">
        <v>32872</v>
      </c>
      <c r="Q31" s="219">
        <v>24087</v>
      </c>
      <c r="R31" s="222">
        <f t="shared" si="4"/>
        <v>73.275127768313453</v>
      </c>
      <c r="S31" s="223">
        <f t="shared" si="5"/>
        <v>48174</v>
      </c>
      <c r="T31" s="220">
        <v>70440</v>
      </c>
      <c r="U31" s="223">
        <v>23343</v>
      </c>
      <c r="V31" s="220">
        <f>W31*1.5</f>
        <v>73729.5</v>
      </c>
      <c r="W31" s="224">
        <v>49153</v>
      </c>
      <c r="X31" s="225">
        <f t="shared" si="6"/>
        <v>1.5</v>
      </c>
      <c r="Y31" s="542" t="s">
        <v>172</v>
      </c>
      <c r="Z31" s="542"/>
    </row>
    <row r="32" spans="1:26" ht="25.5">
      <c r="A32" s="5">
        <v>26</v>
      </c>
      <c r="B32" s="7" t="s">
        <v>47</v>
      </c>
      <c r="C32" s="6" t="s">
        <v>6</v>
      </c>
      <c r="D32" s="15">
        <v>31503</v>
      </c>
      <c r="E32" s="104">
        <v>55760</v>
      </c>
      <c r="F32" s="15">
        <v>135744</v>
      </c>
      <c r="G32" s="15">
        <v>134962</v>
      </c>
      <c r="H32" s="17">
        <f t="shared" si="0"/>
        <v>99.423915605846304</v>
      </c>
      <c r="I32" s="15">
        <v>37640</v>
      </c>
      <c r="J32" s="15">
        <v>46596</v>
      </c>
      <c r="K32" s="264">
        <f t="shared" si="1"/>
        <v>123.79383634431456</v>
      </c>
      <c r="L32" s="26">
        <v>139803</v>
      </c>
      <c r="M32" s="15">
        <v>61062</v>
      </c>
      <c r="N32" s="19">
        <f t="shared" si="2"/>
        <v>43.677174309564172</v>
      </c>
      <c r="O32" s="15">
        <f t="shared" si="3"/>
        <v>122124</v>
      </c>
      <c r="P32" s="15">
        <v>46276</v>
      </c>
      <c r="Q32" s="15">
        <v>24449</v>
      </c>
      <c r="R32" s="19">
        <f t="shared" si="4"/>
        <v>52.833001988071572</v>
      </c>
      <c r="S32" s="54">
        <f t="shared" si="5"/>
        <v>48898</v>
      </c>
      <c r="T32" s="26">
        <v>128788</v>
      </c>
      <c r="U32" s="54">
        <v>42927</v>
      </c>
      <c r="V32" s="26">
        <f>W32*3</f>
        <v>128820.65519999999</v>
      </c>
      <c r="W32" s="54">
        <f>E32-(E32*$Y$7/100)</f>
        <v>42940.218399999998</v>
      </c>
      <c r="X32" s="181">
        <f t="shared" si="6"/>
        <v>3</v>
      </c>
    </row>
    <row r="33" spans="1:26" ht="25.5">
      <c r="A33" s="5">
        <v>27</v>
      </c>
      <c r="B33" s="7" t="s">
        <v>48</v>
      </c>
      <c r="C33" s="6" t="s">
        <v>5</v>
      </c>
      <c r="D33" s="15">
        <v>11506</v>
      </c>
      <c r="E33" s="104">
        <v>20366</v>
      </c>
      <c r="F33" s="15">
        <v>50330</v>
      </c>
      <c r="G33" s="15">
        <v>56905</v>
      </c>
      <c r="H33" s="17">
        <f t="shared" si="0"/>
        <v>113.06377905821579</v>
      </c>
      <c r="I33" s="15">
        <v>13980</v>
      </c>
      <c r="J33" s="15">
        <v>23835</v>
      </c>
      <c r="K33" s="264">
        <f t="shared" si="1"/>
        <v>170.49356223175965</v>
      </c>
      <c r="L33" s="26">
        <v>55484</v>
      </c>
      <c r="M33" s="15">
        <v>27544</v>
      </c>
      <c r="N33" s="19">
        <f t="shared" si="2"/>
        <v>49.643140364789851</v>
      </c>
      <c r="O33" s="15">
        <f t="shared" si="3"/>
        <v>55088</v>
      </c>
      <c r="P33" s="15">
        <v>18495</v>
      </c>
      <c r="Q33" s="15">
        <v>9211</v>
      </c>
      <c r="R33" s="19">
        <f t="shared" si="4"/>
        <v>49.80264936469316</v>
      </c>
      <c r="S33" s="54">
        <f t="shared" si="5"/>
        <v>18422</v>
      </c>
      <c r="T33" s="26">
        <v>83472</v>
      </c>
      <c r="U33" s="54">
        <v>28357</v>
      </c>
      <c r="V33" s="26">
        <f t="shared" ref="V33:V35" si="11">W33*3</f>
        <v>47050.95882</v>
      </c>
      <c r="W33" s="54">
        <f>E33-(E33*$Y$7/100)</f>
        <v>15683.65294</v>
      </c>
      <c r="X33" s="181">
        <f t="shared" si="6"/>
        <v>3</v>
      </c>
    </row>
    <row r="34" spans="1:26" ht="25.5">
      <c r="A34" s="5">
        <v>28</v>
      </c>
      <c r="B34" s="7" t="s">
        <v>49</v>
      </c>
      <c r="C34" s="6" t="s">
        <v>5</v>
      </c>
      <c r="D34" s="15">
        <v>10960</v>
      </c>
      <c r="E34" s="104">
        <v>19399</v>
      </c>
      <c r="F34" s="15">
        <v>44360</v>
      </c>
      <c r="G34" s="15">
        <v>49337</v>
      </c>
      <c r="H34" s="17">
        <f t="shared" si="0"/>
        <v>111.2195671776375</v>
      </c>
      <c r="I34" s="15">
        <v>12320</v>
      </c>
      <c r="J34" s="15">
        <v>12015</v>
      </c>
      <c r="K34" s="264">
        <f t="shared" si="1"/>
        <v>97.524350649350637</v>
      </c>
      <c r="L34" s="26">
        <v>51442</v>
      </c>
      <c r="M34" s="15">
        <v>22865</v>
      </c>
      <c r="N34" s="19">
        <f t="shared" si="2"/>
        <v>44.448116325181758</v>
      </c>
      <c r="O34" s="15">
        <f t="shared" si="3"/>
        <v>45730</v>
      </c>
      <c r="P34" s="15">
        <v>17147</v>
      </c>
      <c r="Q34" s="15">
        <v>7776</v>
      </c>
      <c r="R34" s="19">
        <f t="shared" si="4"/>
        <v>45.349040648509941</v>
      </c>
      <c r="S34" s="54">
        <f t="shared" si="5"/>
        <v>15552</v>
      </c>
      <c r="T34" s="26">
        <v>49300</v>
      </c>
      <c r="U34" s="54">
        <v>16426</v>
      </c>
      <c r="V34" s="26">
        <f t="shared" si="11"/>
        <v>44816.927730000003</v>
      </c>
      <c r="W34" s="54">
        <f>E34-(E34*$Y$7/100)</f>
        <v>14938.975910000001</v>
      </c>
      <c r="X34" s="181">
        <f t="shared" si="6"/>
        <v>3</v>
      </c>
    </row>
    <row r="35" spans="1:26" ht="25.5">
      <c r="A35" s="5">
        <v>29</v>
      </c>
      <c r="B35" s="7" t="s">
        <v>50</v>
      </c>
      <c r="C35" s="6" t="s">
        <v>5</v>
      </c>
      <c r="D35" s="15">
        <v>9638</v>
      </c>
      <c r="E35" s="104">
        <v>17059</v>
      </c>
      <c r="F35" s="15">
        <v>43310</v>
      </c>
      <c r="G35" s="15">
        <v>43991</v>
      </c>
      <c r="H35" s="17">
        <f t="shared" si="0"/>
        <v>101.57238513045486</v>
      </c>
      <c r="I35" s="15">
        <v>12034</v>
      </c>
      <c r="J35" s="15">
        <v>11560</v>
      </c>
      <c r="K35" s="264">
        <f t="shared" si="1"/>
        <v>96.061160046534823</v>
      </c>
      <c r="L35" s="26">
        <v>27555</v>
      </c>
      <c r="M35" s="15">
        <v>25592</v>
      </c>
      <c r="N35" s="19">
        <f t="shared" si="2"/>
        <v>92.876066049718744</v>
      </c>
      <c r="O35" s="15">
        <f t="shared" si="3"/>
        <v>51184</v>
      </c>
      <c r="P35" s="15">
        <v>8937</v>
      </c>
      <c r="Q35" s="15">
        <v>7607</v>
      </c>
      <c r="R35" s="19">
        <f t="shared" si="4"/>
        <v>85.118048562157327</v>
      </c>
      <c r="S35" s="54">
        <f t="shared" si="5"/>
        <v>15214</v>
      </c>
      <c r="T35" s="26">
        <v>44501</v>
      </c>
      <c r="U35" s="54">
        <v>18312</v>
      </c>
      <c r="V35" s="26">
        <f t="shared" si="11"/>
        <v>39410.895929999999</v>
      </c>
      <c r="W35" s="54">
        <f>E35-(E35*$Y$7/100)</f>
        <v>13136.96531</v>
      </c>
      <c r="X35" s="181">
        <f t="shared" si="6"/>
        <v>3</v>
      </c>
    </row>
    <row r="36" spans="1:26" s="226" customFormat="1" ht="12.75" customHeight="1">
      <c r="A36" s="216">
        <v>30</v>
      </c>
      <c r="B36" s="217" t="s">
        <v>2</v>
      </c>
      <c r="C36" s="218" t="s">
        <v>5</v>
      </c>
      <c r="D36" s="219"/>
      <c r="E36" s="260"/>
      <c r="F36" s="219">
        <v>11780</v>
      </c>
      <c r="G36" s="219">
        <v>11264</v>
      </c>
      <c r="H36" s="221">
        <f t="shared" si="0"/>
        <v>95.619694397283524</v>
      </c>
      <c r="I36" s="219">
        <v>3270</v>
      </c>
      <c r="J36" s="219">
        <v>4301</v>
      </c>
      <c r="K36" s="266">
        <f t="shared" si="1"/>
        <v>131.52905198776759</v>
      </c>
      <c r="L36" s="220">
        <v>11792</v>
      </c>
      <c r="M36" s="219">
        <v>5760</v>
      </c>
      <c r="N36" s="222">
        <f t="shared" si="2"/>
        <v>48.846675712347356</v>
      </c>
      <c r="O36" s="219">
        <f t="shared" si="3"/>
        <v>11520</v>
      </c>
      <c r="P36" s="219">
        <v>3931</v>
      </c>
      <c r="Q36" s="219">
        <v>1629</v>
      </c>
      <c r="R36" s="222">
        <f t="shared" si="4"/>
        <v>41.439837191554311</v>
      </c>
      <c r="S36" s="223">
        <f t="shared" si="5"/>
        <v>3258</v>
      </c>
      <c r="T36" s="228"/>
      <c r="U36" s="229"/>
      <c r="V36" s="220">
        <f>W36*1.5</f>
        <v>7804.5</v>
      </c>
      <c r="W36" s="224">
        <v>5203</v>
      </c>
      <c r="X36" s="225">
        <f t="shared" si="6"/>
        <v>1.5</v>
      </c>
      <c r="Y36" s="542" t="s">
        <v>172</v>
      </c>
      <c r="Z36" s="542"/>
    </row>
    <row r="37" spans="1:26" s="226" customFormat="1" ht="12.75" customHeight="1">
      <c r="A37" s="216">
        <v>31</v>
      </c>
      <c r="B37" s="217" t="s">
        <v>3</v>
      </c>
      <c r="C37" s="218" t="s">
        <v>5</v>
      </c>
      <c r="D37" s="219"/>
      <c r="E37" s="260"/>
      <c r="F37" s="219">
        <v>8270</v>
      </c>
      <c r="G37" s="219">
        <v>8641</v>
      </c>
      <c r="H37" s="221">
        <f t="shared" si="0"/>
        <v>104.48609431680774</v>
      </c>
      <c r="I37" s="219">
        <v>2290</v>
      </c>
      <c r="J37" s="219">
        <v>3570</v>
      </c>
      <c r="K37" s="266">
        <f t="shared" si="1"/>
        <v>155.89519650655021</v>
      </c>
      <c r="L37" s="220">
        <v>9836</v>
      </c>
      <c r="M37" s="219">
        <v>4808</v>
      </c>
      <c r="N37" s="222">
        <f t="shared" si="2"/>
        <v>48.881659211061404</v>
      </c>
      <c r="O37" s="219">
        <f t="shared" si="3"/>
        <v>9616</v>
      </c>
      <c r="P37" s="219">
        <v>3279</v>
      </c>
      <c r="Q37" s="219">
        <v>1539</v>
      </c>
      <c r="R37" s="222">
        <f t="shared" si="4"/>
        <v>46.935041171088749</v>
      </c>
      <c r="S37" s="223">
        <f t="shared" si="5"/>
        <v>3078</v>
      </c>
      <c r="T37" s="228"/>
      <c r="U37" s="229"/>
      <c r="V37" s="220">
        <f>W37*1.5</f>
        <v>6444</v>
      </c>
      <c r="W37" s="224">
        <v>4296</v>
      </c>
      <c r="X37" s="225">
        <f t="shared" si="6"/>
        <v>1.5</v>
      </c>
      <c r="Y37" s="542" t="s">
        <v>172</v>
      </c>
      <c r="Z37" s="542"/>
    </row>
    <row r="38" spans="1:26" ht="25.5">
      <c r="A38" s="5">
        <v>32</v>
      </c>
      <c r="B38" s="7" t="s">
        <v>51</v>
      </c>
      <c r="C38" s="6" t="s">
        <v>6</v>
      </c>
      <c r="D38" s="15">
        <v>41536</v>
      </c>
      <c r="E38" s="104">
        <v>73519</v>
      </c>
      <c r="F38" s="15">
        <v>209505</v>
      </c>
      <c r="G38" s="15">
        <v>98374</v>
      </c>
      <c r="H38" s="17">
        <f t="shared" si="0"/>
        <v>46.955442590868948</v>
      </c>
      <c r="I38" s="15">
        <v>69835</v>
      </c>
      <c r="J38" s="15">
        <v>36511</v>
      </c>
      <c r="K38" s="264">
        <f t="shared" si="1"/>
        <v>52.281807116775255</v>
      </c>
      <c r="L38" s="26">
        <v>205957</v>
      </c>
      <c r="M38" s="15">
        <v>81786</v>
      </c>
      <c r="N38" s="19">
        <f t="shared" si="2"/>
        <v>39.710230776327101</v>
      </c>
      <c r="O38" s="15">
        <f t="shared" si="3"/>
        <v>163572</v>
      </c>
      <c r="P38" s="15">
        <v>68652</v>
      </c>
      <c r="Q38" s="15">
        <v>28849</v>
      </c>
      <c r="R38" s="19">
        <f t="shared" si="4"/>
        <v>42.022082386529164</v>
      </c>
      <c r="S38" s="54">
        <f t="shared" si="5"/>
        <v>57698</v>
      </c>
      <c r="T38" s="26">
        <v>177480</v>
      </c>
      <c r="U38" s="54">
        <v>59152</v>
      </c>
      <c r="V38" s="26">
        <f>W38*3</f>
        <v>169848.74012999999</v>
      </c>
      <c r="W38" s="54">
        <f t="shared" ref="W38:W43" si="12">E38-(E38*$Y$7/100)</f>
        <v>56616.246709999999</v>
      </c>
      <c r="X38" s="181">
        <f t="shared" si="6"/>
        <v>3</v>
      </c>
      <c r="Y38" s="192"/>
      <c r="Z38" s="233"/>
    </row>
    <row r="39" spans="1:26" ht="30" customHeight="1">
      <c r="A39" s="5">
        <v>33</v>
      </c>
      <c r="B39" s="7" t="s">
        <v>152</v>
      </c>
      <c r="C39" s="6" t="s">
        <v>7</v>
      </c>
      <c r="D39" s="15">
        <v>115129</v>
      </c>
      <c r="E39" s="104">
        <v>203778</v>
      </c>
      <c r="F39" s="15">
        <v>268014</v>
      </c>
      <c r="G39" s="15">
        <v>217852</v>
      </c>
      <c r="H39" s="17">
        <f t="shared" si="0"/>
        <v>81.283813532128917</v>
      </c>
      <c r="I39" s="15">
        <v>89337</v>
      </c>
      <c r="J39" s="15">
        <v>68361</v>
      </c>
      <c r="K39" s="264">
        <f t="shared" si="1"/>
        <v>76.52036670136674</v>
      </c>
      <c r="L39" s="26">
        <v>236361</v>
      </c>
      <c r="M39" s="15">
        <v>76701</v>
      </c>
      <c r="N39" s="19">
        <f t="shared" si="2"/>
        <v>32.450785027986853</v>
      </c>
      <c r="O39" s="15">
        <f t="shared" si="3"/>
        <v>153402</v>
      </c>
      <c r="P39" s="15">
        <v>81887</v>
      </c>
      <c r="Q39" s="15">
        <v>35570</v>
      </c>
      <c r="R39" s="19">
        <f t="shared" si="4"/>
        <v>43.437908337098683</v>
      </c>
      <c r="S39" s="54">
        <f t="shared" si="5"/>
        <v>71140</v>
      </c>
      <c r="T39" s="26">
        <v>236361</v>
      </c>
      <c r="U39" s="54">
        <v>81887</v>
      </c>
      <c r="V39" s="26">
        <f t="shared" ref="V39:V49" si="13">W39*3</f>
        <v>470782.20006</v>
      </c>
      <c r="W39" s="54">
        <f t="shared" si="12"/>
        <v>156927.40002</v>
      </c>
      <c r="X39" s="181">
        <f t="shared" si="6"/>
        <v>3</v>
      </c>
      <c r="Y39" s="192"/>
      <c r="Z39" s="233"/>
    </row>
    <row r="40" spans="1:26" ht="25.5">
      <c r="A40" s="5">
        <v>34</v>
      </c>
      <c r="B40" s="7" t="s">
        <v>153</v>
      </c>
      <c r="C40" s="6" t="s">
        <v>7</v>
      </c>
      <c r="D40" s="15">
        <v>50788</v>
      </c>
      <c r="E40" s="104">
        <v>89895</v>
      </c>
      <c r="F40" s="15">
        <v>181391</v>
      </c>
      <c r="G40" s="15">
        <v>141044</v>
      </c>
      <c r="H40" s="17">
        <f t="shared" si="0"/>
        <v>77.756889812614745</v>
      </c>
      <c r="I40" s="15">
        <v>58513</v>
      </c>
      <c r="J40" s="15">
        <v>54544</v>
      </c>
      <c r="K40" s="264">
        <f t="shared" si="1"/>
        <v>93.216891972724014</v>
      </c>
      <c r="L40" s="26">
        <v>157982</v>
      </c>
      <c r="M40" s="15">
        <v>62166</v>
      </c>
      <c r="N40" s="19">
        <f t="shared" si="2"/>
        <v>39.350052537630873</v>
      </c>
      <c r="O40" s="15">
        <f t="shared" si="3"/>
        <v>124332</v>
      </c>
      <c r="P40" s="15">
        <v>52662</v>
      </c>
      <c r="Q40" s="15">
        <v>23910</v>
      </c>
      <c r="R40" s="19">
        <f t="shared" si="4"/>
        <v>45.402757206334741</v>
      </c>
      <c r="S40" s="54">
        <f t="shared" si="5"/>
        <v>47820</v>
      </c>
      <c r="T40" s="26">
        <v>157975</v>
      </c>
      <c r="U40" s="54">
        <v>53040</v>
      </c>
      <c r="V40" s="26">
        <f t="shared" si="13"/>
        <v>207681.72165000002</v>
      </c>
      <c r="W40" s="54">
        <f t="shared" si="12"/>
        <v>69227.240550000002</v>
      </c>
      <c r="X40" s="181">
        <f t="shared" si="6"/>
        <v>3</v>
      </c>
      <c r="Y40" s="192"/>
      <c r="Z40" s="233"/>
    </row>
    <row r="41" spans="1:26" ht="25.5">
      <c r="A41" s="5">
        <v>35</v>
      </c>
      <c r="B41" s="7" t="s">
        <v>154</v>
      </c>
      <c r="C41" s="6" t="s">
        <v>7</v>
      </c>
      <c r="D41" s="15">
        <v>110862</v>
      </c>
      <c r="E41" s="104">
        <v>196226</v>
      </c>
      <c r="F41" s="15">
        <v>396301</v>
      </c>
      <c r="G41" s="15">
        <v>368301</v>
      </c>
      <c r="H41" s="17">
        <f t="shared" si="0"/>
        <v>92.934663298856165</v>
      </c>
      <c r="I41" s="15">
        <v>127839</v>
      </c>
      <c r="J41" s="15">
        <v>105254</v>
      </c>
      <c r="K41" s="264">
        <f t="shared" si="1"/>
        <v>82.333247287603939</v>
      </c>
      <c r="L41" s="26">
        <v>357031</v>
      </c>
      <c r="M41" s="15">
        <v>152558</v>
      </c>
      <c r="N41" s="19">
        <f t="shared" si="2"/>
        <v>42.729622917897885</v>
      </c>
      <c r="O41" s="15">
        <f t="shared" si="3"/>
        <v>305116</v>
      </c>
      <c r="P41" s="15">
        <v>111676</v>
      </c>
      <c r="Q41" s="15">
        <v>68901</v>
      </c>
      <c r="R41" s="19">
        <f t="shared" si="4"/>
        <v>61.697231276191843</v>
      </c>
      <c r="S41" s="54">
        <f t="shared" si="5"/>
        <v>137802</v>
      </c>
      <c r="T41" s="26">
        <v>297811</v>
      </c>
      <c r="U41" s="54">
        <v>132549</v>
      </c>
      <c r="V41" s="26">
        <f t="shared" si="13"/>
        <v>453335.04102</v>
      </c>
      <c r="W41" s="54">
        <f t="shared" si="12"/>
        <v>151111.68033999999</v>
      </c>
      <c r="X41" s="181">
        <f t="shared" si="6"/>
        <v>3</v>
      </c>
      <c r="Y41" s="192"/>
      <c r="Z41" s="233"/>
    </row>
    <row r="42" spans="1:26" ht="25.5">
      <c r="A42" s="5">
        <v>36</v>
      </c>
      <c r="B42" s="7" t="s">
        <v>155</v>
      </c>
      <c r="C42" s="6" t="s">
        <v>7</v>
      </c>
      <c r="D42" s="15">
        <v>37275</v>
      </c>
      <c r="E42" s="104">
        <v>65977</v>
      </c>
      <c r="F42" s="15">
        <v>257162</v>
      </c>
      <c r="G42" s="15">
        <v>252931</v>
      </c>
      <c r="H42" s="17">
        <f t="shared" si="0"/>
        <v>98.354733592054814</v>
      </c>
      <c r="I42" s="15">
        <v>85721</v>
      </c>
      <c r="J42" s="15">
        <v>126290</v>
      </c>
      <c r="K42" s="264">
        <f t="shared" si="1"/>
        <v>147.32679273456912</v>
      </c>
      <c r="L42" s="26">
        <v>238374</v>
      </c>
      <c r="M42" s="15">
        <v>130749</v>
      </c>
      <c r="N42" s="19">
        <f t="shared" si="2"/>
        <v>54.850361197110416</v>
      </c>
      <c r="O42" s="15">
        <f t="shared" si="3"/>
        <v>261498</v>
      </c>
      <c r="P42" s="15">
        <v>83458</v>
      </c>
      <c r="Q42" s="15">
        <v>36293</v>
      </c>
      <c r="R42" s="19">
        <f t="shared" si="4"/>
        <v>43.486544129981546</v>
      </c>
      <c r="S42" s="54">
        <f t="shared" si="5"/>
        <v>72586</v>
      </c>
      <c r="T42" s="26">
        <v>238179</v>
      </c>
      <c r="U42" s="54">
        <v>109020</v>
      </c>
      <c r="V42" s="26">
        <f t="shared" si="13"/>
        <v>152424.68379000001</v>
      </c>
      <c r="W42" s="54">
        <f t="shared" si="12"/>
        <v>50808.227930000001</v>
      </c>
      <c r="X42" s="181">
        <f t="shared" si="6"/>
        <v>3</v>
      </c>
      <c r="Y42" s="192"/>
      <c r="Z42" s="233"/>
    </row>
    <row r="43" spans="1:26" ht="28.5" customHeight="1">
      <c r="A43" s="5">
        <v>37</v>
      </c>
      <c r="B43" s="7" t="s">
        <v>11</v>
      </c>
      <c r="C43" s="6" t="s">
        <v>7</v>
      </c>
      <c r="D43" s="15">
        <v>61113</v>
      </c>
      <c r="E43" s="104">
        <v>108170</v>
      </c>
      <c r="F43" s="15">
        <v>296242</v>
      </c>
      <c r="G43" s="15">
        <v>304178</v>
      </c>
      <c r="H43" s="17">
        <f t="shared" si="0"/>
        <v>102.67889090675865</v>
      </c>
      <c r="I43" s="15">
        <v>98747</v>
      </c>
      <c r="J43" s="15">
        <v>90758</v>
      </c>
      <c r="K43" s="264">
        <f t="shared" si="1"/>
        <v>91.909627634257234</v>
      </c>
      <c r="L43" s="26">
        <v>288238</v>
      </c>
      <c r="M43" s="15">
        <v>119157</v>
      </c>
      <c r="N43" s="19">
        <f t="shared" si="2"/>
        <v>41.339795585592462</v>
      </c>
      <c r="O43" s="15">
        <f t="shared" si="3"/>
        <v>238314</v>
      </c>
      <c r="P43" s="15">
        <v>97518</v>
      </c>
      <c r="Q43" s="15">
        <v>45770</v>
      </c>
      <c r="R43" s="19">
        <f t="shared" si="4"/>
        <v>46.934924834389548</v>
      </c>
      <c r="S43" s="54">
        <f t="shared" si="5"/>
        <v>91540</v>
      </c>
      <c r="T43" s="26">
        <v>267205</v>
      </c>
      <c r="U43" s="54">
        <v>98851</v>
      </c>
      <c r="V43" s="26">
        <f t="shared" si="13"/>
        <v>249901.90589999998</v>
      </c>
      <c r="W43" s="54">
        <f t="shared" si="12"/>
        <v>83300.635299999994</v>
      </c>
      <c r="X43" s="181">
        <f t="shared" si="6"/>
        <v>3</v>
      </c>
      <c r="Y43" s="192"/>
      <c r="Z43" s="233"/>
    </row>
    <row r="44" spans="1:26" s="50" customFormat="1" ht="25.5" customHeight="1">
      <c r="A44" s="107">
        <v>38</v>
      </c>
      <c r="B44" s="111" t="s">
        <v>156</v>
      </c>
      <c r="C44" s="108" t="s">
        <v>6</v>
      </c>
      <c r="D44" s="109"/>
      <c r="E44" s="259"/>
      <c r="F44" s="109">
        <v>122049</v>
      </c>
      <c r="G44" s="109">
        <v>127106</v>
      </c>
      <c r="H44" s="90">
        <f t="shared" si="0"/>
        <v>104.14341780760185</v>
      </c>
      <c r="I44" s="109">
        <v>40683</v>
      </c>
      <c r="J44" s="109">
        <v>39190</v>
      </c>
      <c r="K44" s="265">
        <f t="shared" si="1"/>
        <v>96.330162475726965</v>
      </c>
      <c r="L44" s="113">
        <v>122049</v>
      </c>
      <c r="M44" s="109">
        <v>61070</v>
      </c>
      <c r="N44" s="116">
        <f t="shared" si="2"/>
        <v>50.037280108808758</v>
      </c>
      <c r="O44" s="109">
        <f t="shared" si="3"/>
        <v>122140</v>
      </c>
      <c r="P44" s="109">
        <v>40683</v>
      </c>
      <c r="Q44" s="109">
        <v>17583</v>
      </c>
      <c r="R44" s="116">
        <f t="shared" si="4"/>
        <v>43.219526583585278</v>
      </c>
      <c r="S44" s="119">
        <f t="shared" si="5"/>
        <v>35166</v>
      </c>
      <c r="T44" s="113">
        <v>108849</v>
      </c>
      <c r="U44" s="119">
        <v>36282</v>
      </c>
      <c r="V44" s="26">
        <f>W44*3</f>
        <v>108846</v>
      </c>
      <c r="W44" s="129">
        <v>36282</v>
      </c>
      <c r="X44" s="181">
        <f t="shared" si="6"/>
        <v>3</v>
      </c>
      <c r="Y44" s="512" t="s">
        <v>173</v>
      </c>
      <c r="Z44" s="512"/>
    </row>
    <row r="45" spans="1:26" s="50" customFormat="1" ht="25.5" customHeight="1">
      <c r="A45" s="107">
        <v>39</v>
      </c>
      <c r="B45" s="111" t="s">
        <v>157</v>
      </c>
      <c r="C45" s="108" t="s">
        <v>6</v>
      </c>
      <c r="D45" s="109"/>
      <c r="E45" s="259"/>
      <c r="F45" s="109">
        <v>51204</v>
      </c>
      <c r="G45" s="109">
        <v>44032</v>
      </c>
      <c r="H45" s="90">
        <f t="shared" si="0"/>
        <v>85.993281774861345</v>
      </c>
      <c r="I45" s="109">
        <v>20388</v>
      </c>
      <c r="J45" s="109">
        <v>13761</v>
      </c>
      <c r="K45" s="265">
        <f t="shared" si="1"/>
        <v>67.495585638610947</v>
      </c>
      <c r="L45" s="113">
        <v>63204</v>
      </c>
      <c r="M45" s="109">
        <v>23078</v>
      </c>
      <c r="N45" s="116">
        <f t="shared" si="2"/>
        <v>36.513511803050442</v>
      </c>
      <c r="O45" s="109">
        <f t="shared" si="3"/>
        <v>46156</v>
      </c>
      <c r="P45" s="109">
        <v>20388</v>
      </c>
      <c r="Q45" s="109">
        <v>7444</v>
      </c>
      <c r="R45" s="116">
        <f t="shared" si="4"/>
        <v>36.511673533451052</v>
      </c>
      <c r="S45" s="119">
        <f t="shared" si="5"/>
        <v>14888</v>
      </c>
      <c r="T45" s="113">
        <v>63765</v>
      </c>
      <c r="U45" s="119">
        <v>21255</v>
      </c>
      <c r="V45" s="26">
        <f t="shared" si="13"/>
        <v>63765</v>
      </c>
      <c r="W45" s="129">
        <v>21255</v>
      </c>
      <c r="X45" s="181">
        <f t="shared" si="6"/>
        <v>3</v>
      </c>
      <c r="Y45" s="512" t="s">
        <v>173</v>
      </c>
      <c r="Z45" s="512"/>
    </row>
    <row r="46" spans="1:26" s="50" customFormat="1" ht="25.5" customHeight="1">
      <c r="A46" s="107">
        <v>40</v>
      </c>
      <c r="B46" s="111" t="s">
        <v>157</v>
      </c>
      <c r="C46" s="108" t="s">
        <v>6</v>
      </c>
      <c r="D46" s="109"/>
      <c r="E46" s="259"/>
      <c r="F46" s="109">
        <v>62085</v>
      </c>
      <c r="G46" s="109">
        <v>53873</v>
      </c>
      <c r="H46" s="90">
        <f t="shared" si="0"/>
        <v>86.772972537649991</v>
      </c>
      <c r="I46" s="109">
        <v>24374</v>
      </c>
      <c r="J46" s="109">
        <v>17890</v>
      </c>
      <c r="K46" s="265">
        <f t="shared" si="1"/>
        <v>73.397882990071381</v>
      </c>
      <c r="L46" s="113">
        <v>69898</v>
      </c>
      <c r="M46" s="109">
        <v>27251</v>
      </c>
      <c r="N46" s="116">
        <f t="shared" si="2"/>
        <v>38.986809350768262</v>
      </c>
      <c r="O46" s="109">
        <f t="shared" si="3"/>
        <v>54502</v>
      </c>
      <c r="P46" s="109">
        <v>21843</v>
      </c>
      <c r="Q46" s="109">
        <v>9039</v>
      </c>
      <c r="R46" s="116">
        <f t="shared" si="4"/>
        <v>41.381678340887241</v>
      </c>
      <c r="S46" s="119">
        <f t="shared" si="5"/>
        <v>18078</v>
      </c>
      <c r="T46" s="113">
        <v>65000</v>
      </c>
      <c r="U46" s="119">
        <v>20310</v>
      </c>
      <c r="V46" s="26">
        <f t="shared" si="13"/>
        <v>60930</v>
      </c>
      <c r="W46" s="129">
        <v>20310</v>
      </c>
      <c r="X46" s="181">
        <f t="shared" si="6"/>
        <v>3</v>
      </c>
      <c r="Y46" s="512" t="s">
        <v>173</v>
      </c>
      <c r="Z46" s="512"/>
    </row>
    <row r="47" spans="1:26" ht="25.5">
      <c r="A47" s="5">
        <v>41</v>
      </c>
      <c r="B47" s="7" t="s">
        <v>158</v>
      </c>
      <c r="C47" s="6" t="s">
        <v>5</v>
      </c>
      <c r="D47" s="15">
        <v>22514</v>
      </c>
      <c r="E47" s="104">
        <v>39850</v>
      </c>
      <c r="F47" s="15">
        <v>155629</v>
      </c>
      <c r="G47" s="15">
        <v>125408</v>
      </c>
      <c r="H47" s="17">
        <f t="shared" si="0"/>
        <v>80.581382647192996</v>
      </c>
      <c r="I47" s="15">
        <v>51876</v>
      </c>
      <c r="J47" s="15">
        <v>41801</v>
      </c>
      <c r="K47" s="264">
        <f t="shared" si="1"/>
        <v>80.578687639756339</v>
      </c>
      <c r="L47" s="26">
        <v>135400</v>
      </c>
      <c r="M47" s="15">
        <v>47461</v>
      </c>
      <c r="N47" s="19">
        <f t="shared" si="2"/>
        <v>35.052437223042837</v>
      </c>
      <c r="O47" s="15">
        <f t="shared" si="3"/>
        <v>94922</v>
      </c>
      <c r="P47" s="15">
        <v>45133</v>
      </c>
      <c r="Q47" s="15">
        <v>23432</v>
      </c>
      <c r="R47" s="19">
        <f t="shared" si="4"/>
        <v>51.917665566215405</v>
      </c>
      <c r="S47" s="54">
        <f t="shared" si="5"/>
        <v>46864</v>
      </c>
      <c r="T47" s="26">
        <v>106579</v>
      </c>
      <c r="U47" s="54">
        <v>35461</v>
      </c>
      <c r="V47" s="26">
        <f t="shared" si="13"/>
        <v>92064.259499999986</v>
      </c>
      <c r="W47" s="54">
        <f>E47-(E47*$Y$7/100)</f>
        <v>30688.086499999998</v>
      </c>
      <c r="X47" s="181">
        <f t="shared" si="6"/>
        <v>2.9999999999999996</v>
      </c>
      <c r="Y47" s="192"/>
      <c r="Z47" s="233"/>
    </row>
    <row r="48" spans="1:26" ht="25.5">
      <c r="A48" s="5">
        <v>42</v>
      </c>
      <c r="B48" s="7" t="s">
        <v>159</v>
      </c>
      <c r="C48" s="6" t="s">
        <v>5</v>
      </c>
      <c r="D48" s="15">
        <v>22687</v>
      </c>
      <c r="E48" s="104">
        <v>40156</v>
      </c>
      <c r="F48" s="15">
        <v>63446</v>
      </c>
      <c r="G48" s="15">
        <v>83919</v>
      </c>
      <c r="H48" s="17">
        <f t="shared" si="0"/>
        <v>132.26838571383539</v>
      </c>
      <c r="I48" s="15">
        <v>21878</v>
      </c>
      <c r="J48" s="15">
        <v>17302</v>
      </c>
      <c r="K48" s="264">
        <f t="shared" si="1"/>
        <v>79.084011335588272</v>
      </c>
      <c r="L48" s="26">
        <v>63446</v>
      </c>
      <c r="M48" s="15">
        <v>24478</v>
      </c>
      <c r="N48" s="19">
        <f t="shared" si="2"/>
        <v>38.580840399709984</v>
      </c>
      <c r="O48" s="15">
        <f t="shared" si="3"/>
        <v>48956</v>
      </c>
      <c r="P48" s="15">
        <v>21878</v>
      </c>
      <c r="Q48" s="15">
        <v>9389</v>
      </c>
      <c r="R48" s="19">
        <f t="shared" si="4"/>
        <v>42.915257336136762</v>
      </c>
      <c r="S48" s="54">
        <f t="shared" si="5"/>
        <v>18778</v>
      </c>
      <c r="T48" s="26">
        <v>38012</v>
      </c>
      <c r="U48" s="54">
        <v>11876</v>
      </c>
      <c r="V48" s="26">
        <f t="shared" si="13"/>
        <v>92771.202120000002</v>
      </c>
      <c r="W48" s="54">
        <f>E48-(E48*$Y$7/100)</f>
        <v>30923.734039999999</v>
      </c>
      <c r="X48" s="181">
        <f t="shared" si="6"/>
        <v>3</v>
      </c>
      <c r="Y48" s="192"/>
      <c r="Z48" s="233"/>
    </row>
    <row r="49" spans="1:26" ht="25.5">
      <c r="A49" s="5">
        <v>43</v>
      </c>
      <c r="B49" s="7" t="s">
        <v>160</v>
      </c>
      <c r="C49" s="6" t="s">
        <v>5</v>
      </c>
      <c r="D49" s="15">
        <v>15155</v>
      </c>
      <c r="E49" s="104">
        <v>26824</v>
      </c>
      <c r="F49" s="15">
        <v>55397</v>
      </c>
      <c r="G49" s="15">
        <v>61104</v>
      </c>
      <c r="H49" s="17">
        <f t="shared" si="0"/>
        <v>110.30200191346103</v>
      </c>
      <c r="I49" s="15">
        <v>18466</v>
      </c>
      <c r="J49" s="15">
        <v>18462</v>
      </c>
      <c r="K49" s="264">
        <f t="shared" si="1"/>
        <v>99.978338568179353</v>
      </c>
      <c r="L49" s="26">
        <v>54936</v>
      </c>
      <c r="M49" s="15">
        <v>27699</v>
      </c>
      <c r="N49" s="19">
        <f t="shared" si="2"/>
        <v>50.420489296636084</v>
      </c>
      <c r="O49" s="15">
        <f t="shared" si="3"/>
        <v>55398</v>
      </c>
      <c r="P49" s="15">
        <v>18305</v>
      </c>
      <c r="Q49" s="15">
        <v>10397</v>
      </c>
      <c r="R49" s="19">
        <f t="shared" si="4"/>
        <v>56.798688882818901</v>
      </c>
      <c r="S49" s="54">
        <f t="shared" si="5"/>
        <v>20794</v>
      </c>
      <c r="T49" s="26">
        <v>51956</v>
      </c>
      <c r="U49" s="54">
        <v>15628</v>
      </c>
      <c r="V49" s="26">
        <f t="shared" si="13"/>
        <v>61970.682480000003</v>
      </c>
      <c r="W49" s="54">
        <f>E49-(E49*$Y$7/100)</f>
        <v>20656.89416</v>
      </c>
      <c r="X49" s="181">
        <f t="shared" si="6"/>
        <v>3</v>
      </c>
      <c r="Y49" s="192"/>
      <c r="Z49" s="233"/>
    </row>
    <row r="50" spans="1:26" s="226" customFormat="1" ht="29.25" customHeight="1">
      <c r="A50" s="216">
        <v>44</v>
      </c>
      <c r="B50" s="217" t="s">
        <v>161</v>
      </c>
      <c r="C50" s="218" t="s">
        <v>5</v>
      </c>
      <c r="D50" s="219"/>
      <c r="E50" s="260"/>
      <c r="F50" s="219">
        <v>72350</v>
      </c>
      <c r="G50" s="219">
        <v>69647</v>
      </c>
      <c r="H50" s="221">
        <f t="shared" si="0"/>
        <v>96.263994471319975</v>
      </c>
      <c r="I50" s="219">
        <v>25839</v>
      </c>
      <c r="J50" s="219">
        <v>15554</v>
      </c>
      <c r="K50" s="266">
        <f t="shared" si="1"/>
        <v>60.195828011919957</v>
      </c>
      <c r="L50" s="220">
        <v>71500</v>
      </c>
      <c r="M50" s="219">
        <v>36518</v>
      </c>
      <c r="N50" s="222">
        <f t="shared" si="2"/>
        <v>51.074125874125876</v>
      </c>
      <c r="O50" s="219">
        <f t="shared" si="3"/>
        <v>73036</v>
      </c>
      <c r="P50" s="219">
        <v>25000</v>
      </c>
      <c r="Q50" s="219">
        <v>12179</v>
      </c>
      <c r="R50" s="222">
        <f t="shared" si="4"/>
        <v>48.716000000000001</v>
      </c>
      <c r="S50" s="223">
        <f t="shared" si="5"/>
        <v>24358</v>
      </c>
      <c r="T50" s="220">
        <v>73100</v>
      </c>
      <c r="U50" s="223">
        <v>26000</v>
      </c>
      <c r="V50" s="220">
        <f>W50*1.5</f>
        <v>80718</v>
      </c>
      <c r="W50" s="224">
        <v>53812</v>
      </c>
      <c r="X50" s="225">
        <f t="shared" si="6"/>
        <v>1.5</v>
      </c>
      <c r="Y50" s="542" t="s">
        <v>173</v>
      </c>
      <c r="Z50" s="542"/>
    </row>
    <row r="51" spans="1:26" s="226" customFormat="1" ht="30.75" customHeight="1">
      <c r="A51" s="216">
        <v>45</v>
      </c>
      <c r="B51" s="217" t="s">
        <v>162</v>
      </c>
      <c r="C51" s="218" t="s">
        <v>5</v>
      </c>
      <c r="D51" s="219"/>
      <c r="E51" s="260"/>
      <c r="F51" s="219">
        <v>74400</v>
      </c>
      <c r="G51" s="219">
        <v>77103</v>
      </c>
      <c r="H51" s="221">
        <f t="shared" si="0"/>
        <v>103.63306451612904</v>
      </c>
      <c r="I51" s="219">
        <v>24893</v>
      </c>
      <c r="J51" s="219">
        <v>25855</v>
      </c>
      <c r="K51" s="266">
        <f t="shared" si="1"/>
        <v>103.86454023219378</v>
      </c>
      <c r="L51" s="220">
        <v>75747</v>
      </c>
      <c r="M51" s="219">
        <v>39865</v>
      </c>
      <c r="N51" s="222">
        <f t="shared" si="2"/>
        <v>52.629147028925239</v>
      </c>
      <c r="O51" s="219">
        <f t="shared" si="3"/>
        <v>79730</v>
      </c>
      <c r="P51" s="219">
        <v>25500</v>
      </c>
      <c r="Q51" s="219">
        <v>13288</v>
      </c>
      <c r="R51" s="222">
        <f t="shared" si="4"/>
        <v>52.109803921568627</v>
      </c>
      <c r="S51" s="223">
        <f t="shared" si="5"/>
        <v>26576</v>
      </c>
      <c r="T51" s="220">
        <v>83500</v>
      </c>
      <c r="U51" s="223">
        <v>26000</v>
      </c>
      <c r="V51" s="220">
        <f t="shared" ref="V51:V52" si="14">W51*1.5</f>
        <v>75352.5</v>
      </c>
      <c r="W51" s="224">
        <v>50235</v>
      </c>
      <c r="X51" s="225">
        <f t="shared" si="6"/>
        <v>1.5</v>
      </c>
      <c r="Y51" s="542" t="s">
        <v>173</v>
      </c>
      <c r="Z51" s="542"/>
    </row>
    <row r="52" spans="1:26" s="226" customFormat="1" ht="33" customHeight="1">
      <c r="A52" s="216">
        <v>46</v>
      </c>
      <c r="B52" s="217" t="s">
        <v>163</v>
      </c>
      <c r="C52" s="218" t="s">
        <v>5</v>
      </c>
      <c r="D52" s="219"/>
      <c r="E52" s="260"/>
      <c r="F52" s="219">
        <v>104900</v>
      </c>
      <c r="G52" s="219">
        <v>105810</v>
      </c>
      <c r="H52" s="221">
        <f t="shared" si="0"/>
        <v>100.86749285033365</v>
      </c>
      <c r="I52" s="219">
        <v>37464</v>
      </c>
      <c r="J52" s="219">
        <v>34567</v>
      </c>
      <c r="K52" s="266">
        <f t="shared" si="1"/>
        <v>92.267243220158008</v>
      </c>
      <c r="L52" s="220">
        <v>106000</v>
      </c>
      <c r="M52" s="219">
        <v>56866</v>
      </c>
      <c r="N52" s="222">
        <f t="shared" si="2"/>
        <v>53.647169811320751</v>
      </c>
      <c r="O52" s="219">
        <f t="shared" si="3"/>
        <v>113732</v>
      </c>
      <c r="P52" s="219">
        <v>37000</v>
      </c>
      <c r="Q52" s="219">
        <v>18955</v>
      </c>
      <c r="R52" s="222">
        <f t="shared" si="4"/>
        <v>51.229729729729726</v>
      </c>
      <c r="S52" s="223">
        <f t="shared" si="5"/>
        <v>37910</v>
      </c>
      <c r="T52" s="220">
        <v>108470</v>
      </c>
      <c r="U52" s="223">
        <v>38000</v>
      </c>
      <c r="V52" s="220">
        <f t="shared" si="14"/>
        <v>94026</v>
      </c>
      <c r="W52" s="224">
        <v>62684</v>
      </c>
      <c r="X52" s="225">
        <f t="shared" si="6"/>
        <v>1.5</v>
      </c>
      <c r="Y52" s="542" t="s">
        <v>173</v>
      </c>
      <c r="Z52" s="542"/>
    </row>
    <row r="53" spans="1:26" ht="25.5">
      <c r="A53" s="5">
        <v>47</v>
      </c>
      <c r="B53" s="7" t="s">
        <v>52</v>
      </c>
      <c r="C53" s="6" t="s">
        <v>5</v>
      </c>
      <c r="D53" s="15">
        <v>27608</v>
      </c>
      <c r="E53" s="104">
        <v>48866</v>
      </c>
      <c r="F53" s="15">
        <v>151826</v>
      </c>
      <c r="G53" s="15">
        <v>142124</v>
      </c>
      <c r="H53" s="17">
        <f t="shared" si="0"/>
        <v>93.60979015451899</v>
      </c>
      <c r="I53" s="15">
        <v>44326</v>
      </c>
      <c r="J53" s="15">
        <v>58274</v>
      </c>
      <c r="K53" s="264">
        <f t="shared" si="1"/>
        <v>131.46685917971394</v>
      </c>
      <c r="L53" s="26">
        <v>144411</v>
      </c>
      <c r="M53" s="15">
        <v>71433</v>
      </c>
      <c r="N53" s="19">
        <f t="shared" si="2"/>
        <v>49.465068450464301</v>
      </c>
      <c r="O53" s="15">
        <f t="shared" si="3"/>
        <v>142866</v>
      </c>
      <c r="P53" s="15">
        <v>48137</v>
      </c>
      <c r="Q53" s="15">
        <v>16223</v>
      </c>
      <c r="R53" s="19">
        <f t="shared" si="4"/>
        <v>33.701726322787046</v>
      </c>
      <c r="S53" s="54">
        <f t="shared" si="5"/>
        <v>32446</v>
      </c>
      <c r="T53" s="26">
        <v>146338</v>
      </c>
      <c r="U53" s="54">
        <v>45731</v>
      </c>
      <c r="V53" s="26">
        <f>W53*3</f>
        <v>112893.65382000001</v>
      </c>
      <c r="W53" s="54">
        <f>E53-(E53*$Y$7/100)</f>
        <v>37631.217940000002</v>
      </c>
      <c r="X53" s="181">
        <f t="shared" si="6"/>
        <v>3</v>
      </c>
      <c r="Y53" s="192"/>
      <c r="Z53" s="233"/>
    </row>
    <row r="54" spans="1:26" ht="25.5">
      <c r="A54" s="5">
        <v>48</v>
      </c>
      <c r="B54" s="7" t="s">
        <v>53</v>
      </c>
      <c r="C54" s="6" t="s">
        <v>7</v>
      </c>
      <c r="D54" s="15">
        <v>87225</v>
      </c>
      <c r="E54" s="104">
        <v>154388</v>
      </c>
      <c r="F54" s="15">
        <v>658672</v>
      </c>
      <c r="G54" s="15">
        <v>412710</v>
      </c>
      <c r="H54" s="17">
        <f t="shared" si="0"/>
        <v>62.657893458352568</v>
      </c>
      <c r="I54" s="15">
        <v>176238</v>
      </c>
      <c r="J54" s="15">
        <v>113279</v>
      </c>
      <c r="K54" s="264">
        <f t="shared" si="1"/>
        <v>64.276149298108237</v>
      </c>
      <c r="L54" s="26">
        <v>559945</v>
      </c>
      <c r="M54" s="15">
        <v>210000</v>
      </c>
      <c r="N54" s="19">
        <f t="shared" si="2"/>
        <v>37.503683397476536</v>
      </c>
      <c r="O54" s="15">
        <f t="shared" si="3"/>
        <v>420000</v>
      </c>
      <c r="P54" s="15">
        <v>186518</v>
      </c>
      <c r="Q54" s="15">
        <v>57722</v>
      </c>
      <c r="R54" s="19">
        <f t="shared" si="4"/>
        <v>30.947147192228098</v>
      </c>
      <c r="S54" s="54">
        <f t="shared" si="5"/>
        <v>115444</v>
      </c>
      <c r="T54" s="26">
        <v>522858</v>
      </c>
      <c r="U54" s="54">
        <v>247216</v>
      </c>
      <c r="V54" s="26">
        <f t="shared" ref="V54:V56" si="15">W54*3</f>
        <v>356677.96476</v>
      </c>
      <c r="W54" s="54">
        <f>E54-(E54*$Y$7/100)</f>
        <v>118892.65492</v>
      </c>
      <c r="X54" s="181">
        <f t="shared" si="6"/>
        <v>3</v>
      </c>
      <c r="Y54" s="192"/>
      <c r="Z54" s="233"/>
    </row>
    <row r="55" spans="1:26" ht="25.5">
      <c r="A55" s="5">
        <v>49</v>
      </c>
      <c r="B55" s="7" t="s">
        <v>54</v>
      </c>
      <c r="C55" s="6" t="s">
        <v>7</v>
      </c>
      <c r="D55" s="15">
        <v>14282</v>
      </c>
      <c r="E55" s="104">
        <v>25279</v>
      </c>
      <c r="F55" s="15">
        <v>67805</v>
      </c>
      <c r="G55" s="15">
        <v>66511</v>
      </c>
      <c r="H55" s="17">
        <f t="shared" si="0"/>
        <v>98.091586166211926</v>
      </c>
      <c r="I55" s="15">
        <v>21203</v>
      </c>
      <c r="J55" s="15">
        <v>44478</v>
      </c>
      <c r="K55" s="264">
        <f t="shared" si="1"/>
        <v>209.77220204688015</v>
      </c>
      <c r="L55" s="26">
        <v>67805</v>
      </c>
      <c r="M55" s="15">
        <v>35152</v>
      </c>
      <c r="N55" s="19">
        <f t="shared" si="2"/>
        <v>51.84278445542364</v>
      </c>
      <c r="O55" s="15">
        <f t="shared" si="3"/>
        <v>70304</v>
      </c>
      <c r="P55" s="15">
        <v>22602</v>
      </c>
      <c r="Q55" s="15">
        <v>15893</v>
      </c>
      <c r="R55" s="19">
        <f t="shared" si="4"/>
        <v>70.316786125121666</v>
      </c>
      <c r="S55" s="54">
        <f t="shared" si="5"/>
        <v>31786</v>
      </c>
      <c r="T55" s="26">
        <v>76992</v>
      </c>
      <c r="U55" s="54">
        <v>25662</v>
      </c>
      <c r="V55" s="26">
        <f t="shared" si="15"/>
        <v>58401.315329999998</v>
      </c>
      <c r="W55" s="54">
        <f>E55-(E55*$Y$7/100)</f>
        <v>19467.10511</v>
      </c>
      <c r="X55" s="181">
        <f t="shared" si="6"/>
        <v>3</v>
      </c>
      <c r="Y55" s="192"/>
      <c r="Z55" s="233"/>
    </row>
    <row r="56" spans="1:26" ht="25.5">
      <c r="A56" s="5">
        <v>50</v>
      </c>
      <c r="B56" s="7" t="s">
        <v>55</v>
      </c>
      <c r="C56" s="6" t="s">
        <v>6</v>
      </c>
      <c r="D56" s="15">
        <v>47500</v>
      </c>
      <c r="E56" s="104">
        <v>84075</v>
      </c>
      <c r="F56" s="15">
        <v>223001</v>
      </c>
      <c r="G56" s="15">
        <v>201485</v>
      </c>
      <c r="H56" s="17">
        <f t="shared" si="0"/>
        <v>90.351612773036891</v>
      </c>
      <c r="I56" s="15">
        <v>67668</v>
      </c>
      <c r="J56" s="15">
        <v>83777</v>
      </c>
      <c r="K56" s="264">
        <f t="shared" si="1"/>
        <v>123.80593485842644</v>
      </c>
      <c r="L56" s="26">
        <v>196800</v>
      </c>
      <c r="M56" s="15">
        <v>103862</v>
      </c>
      <c r="N56" s="19">
        <f t="shared" si="2"/>
        <v>52.775406504065039</v>
      </c>
      <c r="O56" s="15">
        <f t="shared" si="3"/>
        <v>207724</v>
      </c>
      <c r="P56" s="15">
        <v>65600</v>
      </c>
      <c r="Q56" s="15">
        <v>44966</v>
      </c>
      <c r="R56" s="19">
        <f t="shared" si="4"/>
        <v>68.545731707317074</v>
      </c>
      <c r="S56" s="54">
        <f t="shared" si="5"/>
        <v>89932</v>
      </c>
      <c r="T56" s="26">
        <v>209922</v>
      </c>
      <c r="U56" s="54">
        <v>71791</v>
      </c>
      <c r="V56" s="26">
        <f t="shared" si="15"/>
        <v>194235.95024999999</v>
      </c>
      <c r="W56" s="54">
        <f>E56-(E56*$Y$7/100)</f>
        <v>64745.316749999998</v>
      </c>
      <c r="X56" s="181">
        <f t="shared" si="6"/>
        <v>3</v>
      </c>
      <c r="Y56" s="192"/>
      <c r="Z56" s="233"/>
    </row>
    <row r="57" spans="1:26" s="226" customFormat="1" ht="24.75" customHeight="1">
      <c r="A57" s="216">
        <v>51</v>
      </c>
      <c r="B57" s="217" t="s">
        <v>56</v>
      </c>
      <c r="C57" s="218" t="s">
        <v>5</v>
      </c>
      <c r="D57" s="219"/>
      <c r="E57" s="260"/>
      <c r="F57" s="219">
        <v>53945</v>
      </c>
      <c r="G57" s="219">
        <v>47000</v>
      </c>
      <c r="H57" s="221">
        <f t="shared" si="0"/>
        <v>87.125776253591624</v>
      </c>
      <c r="I57" s="219">
        <v>18515</v>
      </c>
      <c r="J57" s="219">
        <v>10932</v>
      </c>
      <c r="K57" s="266">
        <f t="shared" si="1"/>
        <v>59.044018363489059</v>
      </c>
      <c r="L57" s="220">
        <v>82036</v>
      </c>
      <c r="M57" s="219">
        <v>22210</v>
      </c>
      <c r="N57" s="222">
        <f t="shared" si="2"/>
        <v>27.073479935638012</v>
      </c>
      <c r="O57" s="219">
        <f t="shared" si="3"/>
        <v>44420</v>
      </c>
      <c r="P57" s="219">
        <v>25496</v>
      </c>
      <c r="Q57" s="219">
        <v>3789</v>
      </c>
      <c r="R57" s="222">
        <f t="shared" si="4"/>
        <v>14.861154690931912</v>
      </c>
      <c r="S57" s="223">
        <f t="shared" si="5"/>
        <v>7578</v>
      </c>
      <c r="T57" s="220">
        <v>82036</v>
      </c>
      <c r="U57" s="223">
        <v>28210</v>
      </c>
      <c r="V57" s="220">
        <f>W57*1.5</f>
        <v>55647</v>
      </c>
      <c r="W57" s="224">
        <v>37098</v>
      </c>
      <c r="X57" s="225">
        <f t="shared" si="6"/>
        <v>1.5</v>
      </c>
      <c r="Y57" s="542" t="s">
        <v>173</v>
      </c>
      <c r="Z57" s="542"/>
    </row>
    <row r="58" spans="1:26" s="50" customFormat="1" ht="39.75" customHeight="1">
      <c r="A58" s="107">
        <v>52</v>
      </c>
      <c r="B58" s="111" t="s">
        <v>12</v>
      </c>
      <c r="C58" s="108" t="s">
        <v>5</v>
      </c>
      <c r="D58" s="109"/>
      <c r="E58" s="259"/>
      <c r="F58" s="109">
        <v>36210</v>
      </c>
      <c r="G58" s="109">
        <v>11908</v>
      </c>
      <c r="H58" s="90">
        <f t="shared" si="0"/>
        <v>32.88594310963822</v>
      </c>
      <c r="I58" s="109">
        <v>8962</v>
      </c>
      <c r="J58" s="109">
        <v>3432</v>
      </c>
      <c r="K58" s="265">
        <f t="shared" si="1"/>
        <v>38.295023432269581</v>
      </c>
      <c r="L58" s="113">
        <v>17110</v>
      </c>
      <c r="M58" s="109">
        <v>3746</v>
      </c>
      <c r="N58" s="116">
        <f t="shared" si="2"/>
        <v>21.893629456458211</v>
      </c>
      <c r="O58" s="109">
        <f t="shared" si="3"/>
        <v>7492</v>
      </c>
      <c r="P58" s="109">
        <v>5703</v>
      </c>
      <c r="Q58" s="109">
        <v>72</v>
      </c>
      <c r="R58" s="116">
        <f t="shared" si="4"/>
        <v>1.2624934245134141</v>
      </c>
      <c r="S58" s="119">
        <f t="shared" si="5"/>
        <v>144</v>
      </c>
      <c r="T58" s="113">
        <v>12750</v>
      </c>
      <c r="U58" s="119">
        <v>4625</v>
      </c>
      <c r="V58" s="113">
        <f>W58*3</f>
        <v>13875</v>
      </c>
      <c r="W58" s="129">
        <v>4625</v>
      </c>
      <c r="X58" s="181">
        <f t="shared" si="6"/>
        <v>3</v>
      </c>
      <c r="Y58" s="512" t="s">
        <v>173</v>
      </c>
      <c r="Z58" s="512"/>
    </row>
    <row r="59" spans="1:26" s="50" customFormat="1" ht="40.5" customHeight="1">
      <c r="A59" s="107">
        <v>53</v>
      </c>
      <c r="B59" s="111" t="s">
        <v>114</v>
      </c>
      <c r="C59" s="108" t="s">
        <v>6</v>
      </c>
      <c r="D59" s="109">
        <v>85251</v>
      </c>
      <c r="E59" s="259">
        <v>150894</v>
      </c>
      <c r="F59" s="109">
        <v>450143</v>
      </c>
      <c r="G59" s="109">
        <v>254574</v>
      </c>
      <c r="H59" s="90">
        <f t="shared" si="0"/>
        <v>56.554028386534952</v>
      </c>
      <c r="I59" s="109">
        <v>172127</v>
      </c>
      <c r="J59" s="109">
        <v>85801</v>
      </c>
      <c r="K59" s="265">
        <f t="shared" si="1"/>
        <v>49.847496325387652</v>
      </c>
      <c r="L59" s="113">
        <v>511181</v>
      </c>
      <c r="M59" s="109">
        <v>113601</v>
      </c>
      <c r="N59" s="116">
        <f t="shared" si="2"/>
        <v>22.223243821660038</v>
      </c>
      <c r="O59" s="109">
        <f t="shared" si="3"/>
        <v>227202</v>
      </c>
      <c r="P59" s="109">
        <v>170116</v>
      </c>
      <c r="Q59" s="109">
        <v>26555</v>
      </c>
      <c r="R59" s="116">
        <f t="shared" si="4"/>
        <v>15.609936749041831</v>
      </c>
      <c r="S59" s="119">
        <f t="shared" si="5"/>
        <v>53110</v>
      </c>
      <c r="T59" s="113">
        <v>511181</v>
      </c>
      <c r="U59" s="119">
        <v>170532</v>
      </c>
      <c r="V59" s="113">
        <f t="shared" ref="V59:V67" si="16">W59*3</f>
        <v>452682</v>
      </c>
      <c r="W59" s="119">
        <v>150894</v>
      </c>
      <c r="X59" s="237">
        <f t="shared" si="6"/>
        <v>3</v>
      </c>
      <c r="Y59" s="194"/>
      <c r="Z59" s="278"/>
    </row>
    <row r="60" spans="1:26" ht="25.5">
      <c r="A60" s="5">
        <v>54</v>
      </c>
      <c r="B60" s="7" t="s">
        <v>57</v>
      </c>
      <c r="C60" s="6" t="s">
        <v>5</v>
      </c>
      <c r="D60" s="15">
        <v>25623</v>
      </c>
      <c r="E60" s="104">
        <v>45353</v>
      </c>
      <c r="F60" s="15">
        <v>118104</v>
      </c>
      <c r="G60" s="15">
        <v>117086</v>
      </c>
      <c r="H60" s="17">
        <f t="shared" si="0"/>
        <v>99.138047822258343</v>
      </c>
      <c r="I60" s="15">
        <v>39368</v>
      </c>
      <c r="J60" s="15">
        <v>46096</v>
      </c>
      <c r="K60" s="264">
        <f t="shared" si="1"/>
        <v>117.09002235318025</v>
      </c>
      <c r="L60" s="26">
        <v>93340</v>
      </c>
      <c r="M60" s="15">
        <v>57306</v>
      </c>
      <c r="N60" s="19">
        <f t="shared" si="2"/>
        <v>61.394900364259698</v>
      </c>
      <c r="O60" s="15">
        <f t="shared" si="3"/>
        <v>114612</v>
      </c>
      <c r="P60" s="15">
        <v>31113</v>
      </c>
      <c r="Q60" s="15">
        <v>22448</v>
      </c>
      <c r="R60" s="19">
        <f t="shared" si="4"/>
        <v>72.149905184328091</v>
      </c>
      <c r="S60" s="54">
        <f t="shared" si="5"/>
        <v>44896</v>
      </c>
      <c r="T60" s="26">
        <v>128574</v>
      </c>
      <c r="U60" s="54">
        <v>35106</v>
      </c>
      <c r="V60" s="113">
        <f t="shared" si="16"/>
        <v>104777.67531000001</v>
      </c>
      <c r="W60" s="54">
        <f>E60-(E60*$Y$7/100)</f>
        <v>34925.891770000002</v>
      </c>
      <c r="X60" s="181">
        <f t="shared" si="6"/>
        <v>3</v>
      </c>
      <c r="Y60" s="192"/>
      <c r="Z60" s="233"/>
    </row>
    <row r="61" spans="1:26" ht="25.5">
      <c r="A61" s="5">
        <v>55</v>
      </c>
      <c r="B61" s="7" t="s">
        <v>58</v>
      </c>
      <c r="C61" s="6" t="s">
        <v>6</v>
      </c>
      <c r="D61" s="15">
        <v>77266</v>
      </c>
      <c r="E61" s="104">
        <v>136761</v>
      </c>
      <c r="F61" s="15">
        <v>478130</v>
      </c>
      <c r="G61" s="15">
        <v>375901</v>
      </c>
      <c r="H61" s="17">
        <f t="shared" si="0"/>
        <v>78.618994834040961</v>
      </c>
      <c r="I61" s="15">
        <v>157216</v>
      </c>
      <c r="J61" s="15">
        <v>254301</v>
      </c>
      <c r="K61" s="264">
        <f t="shared" si="1"/>
        <v>161.75262059841236</v>
      </c>
      <c r="L61" s="26">
        <v>443543</v>
      </c>
      <c r="M61" s="15">
        <v>190384</v>
      </c>
      <c r="N61" s="19">
        <f t="shared" si="2"/>
        <v>42.923459506744557</v>
      </c>
      <c r="O61" s="15">
        <f t="shared" si="3"/>
        <v>380768</v>
      </c>
      <c r="P61" s="15">
        <v>147793</v>
      </c>
      <c r="Q61" s="15">
        <v>65784</v>
      </c>
      <c r="R61" s="19">
        <f t="shared" si="4"/>
        <v>44.510903764048365</v>
      </c>
      <c r="S61" s="54">
        <f t="shared" si="5"/>
        <v>131568</v>
      </c>
      <c r="T61" s="26">
        <v>456032</v>
      </c>
      <c r="U61" s="54">
        <v>153320</v>
      </c>
      <c r="V61" s="113">
        <f t="shared" si="16"/>
        <v>315954.83546999999</v>
      </c>
      <c r="W61" s="54">
        <f>E61-(E61*$Y$7/100)</f>
        <v>105318.27849</v>
      </c>
      <c r="X61" s="181">
        <f t="shared" si="6"/>
        <v>3</v>
      </c>
      <c r="Y61" s="192"/>
      <c r="Z61" s="233"/>
    </row>
    <row r="62" spans="1:26" s="50" customFormat="1" ht="39.75" customHeight="1">
      <c r="A62" s="107">
        <v>56</v>
      </c>
      <c r="B62" s="111" t="s">
        <v>115</v>
      </c>
      <c r="C62" s="108" t="s">
        <v>6</v>
      </c>
      <c r="D62" s="109">
        <v>48326</v>
      </c>
      <c r="E62" s="259">
        <v>85537</v>
      </c>
      <c r="F62" s="109">
        <v>248875</v>
      </c>
      <c r="G62" s="109">
        <v>195563</v>
      </c>
      <c r="H62" s="90">
        <f t="shared" si="0"/>
        <v>78.578804620793576</v>
      </c>
      <c r="I62" s="109">
        <v>95721</v>
      </c>
      <c r="J62" s="109">
        <v>65184</v>
      </c>
      <c r="K62" s="265">
        <f t="shared" si="1"/>
        <v>68.097909549628611</v>
      </c>
      <c r="L62" s="113">
        <v>286701</v>
      </c>
      <c r="M62" s="109">
        <v>85847</v>
      </c>
      <c r="N62" s="116">
        <f t="shared" si="2"/>
        <v>29.943041705470158</v>
      </c>
      <c r="O62" s="109">
        <f t="shared" si="3"/>
        <v>171694</v>
      </c>
      <c r="P62" s="109">
        <v>95567</v>
      </c>
      <c r="Q62" s="109">
        <v>24339</v>
      </c>
      <c r="R62" s="116">
        <f t="shared" si="4"/>
        <v>25.467996274864756</v>
      </c>
      <c r="S62" s="119">
        <f t="shared" si="5"/>
        <v>48678</v>
      </c>
      <c r="T62" s="113">
        <v>251137</v>
      </c>
      <c r="U62" s="119">
        <v>96591</v>
      </c>
      <c r="V62" s="113">
        <f t="shared" si="16"/>
        <v>256611</v>
      </c>
      <c r="W62" s="119">
        <v>85537</v>
      </c>
      <c r="X62" s="237">
        <f t="shared" si="6"/>
        <v>3</v>
      </c>
      <c r="Y62" s="194"/>
      <c r="Z62" s="278"/>
    </row>
    <row r="63" spans="1:26" s="257" customFormat="1" ht="27" customHeight="1">
      <c r="A63" s="247">
        <v>57</v>
      </c>
      <c r="B63" s="248" t="s">
        <v>27</v>
      </c>
      <c r="C63" s="249" t="s">
        <v>6</v>
      </c>
      <c r="D63" s="250"/>
      <c r="E63" s="236"/>
      <c r="F63" s="250">
        <v>580</v>
      </c>
      <c r="G63" s="250"/>
      <c r="H63" s="252">
        <f t="shared" si="0"/>
        <v>0</v>
      </c>
      <c r="I63" s="250">
        <v>290</v>
      </c>
      <c r="J63" s="250"/>
      <c r="K63" s="267">
        <f t="shared" si="1"/>
        <v>0</v>
      </c>
      <c r="L63" s="251">
        <v>2000</v>
      </c>
      <c r="M63" s="250"/>
      <c r="N63" s="253">
        <f t="shared" si="2"/>
        <v>0</v>
      </c>
      <c r="O63" s="250">
        <f t="shared" si="3"/>
        <v>0</v>
      </c>
      <c r="P63" s="250">
        <v>1000</v>
      </c>
      <c r="Q63" s="250">
        <v>0</v>
      </c>
      <c r="R63" s="253">
        <f t="shared" si="4"/>
        <v>0</v>
      </c>
      <c r="S63" s="254">
        <f t="shared" si="5"/>
        <v>0</v>
      </c>
      <c r="T63" s="251"/>
      <c r="U63" s="254"/>
      <c r="V63" s="251">
        <v>1000</v>
      </c>
      <c r="W63" s="254">
        <v>500</v>
      </c>
      <c r="X63" s="255">
        <f t="shared" si="6"/>
        <v>2</v>
      </c>
      <c r="Y63" s="256"/>
      <c r="Z63" s="279"/>
    </row>
    <row r="64" spans="1:26" s="50" customFormat="1" ht="39.75" customHeight="1">
      <c r="A64" s="107">
        <v>58</v>
      </c>
      <c r="B64" s="111" t="s">
        <v>102</v>
      </c>
      <c r="C64" s="108" t="s">
        <v>6</v>
      </c>
      <c r="D64" s="109">
        <v>30250</v>
      </c>
      <c r="E64" s="259">
        <v>53543</v>
      </c>
      <c r="F64" s="109">
        <v>176039</v>
      </c>
      <c r="G64" s="109">
        <v>139435</v>
      </c>
      <c r="H64" s="90">
        <f t="shared" si="0"/>
        <v>79.206880293571317</v>
      </c>
      <c r="I64" s="109">
        <v>59735</v>
      </c>
      <c r="J64" s="109">
        <v>46745</v>
      </c>
      <c r="K64" s="265">
        <f t="shared" si="1"/>
        <v>78.253954967774348</v>
      </c>
      <c r="L64" s="113">
        <v>180690</v>
      </c>
      <c r="M64" s="109">
        <v>65626</v>
      </c>
      <c r="N64" s="116">
        <f t="shared" si="2"/>
        <v>36.319663512092532</v>
      </c>
      <c r="O64" s="109">
        <f t="shared" si="3"/>
        <v>131252</v>
      </c>
      <c r="P64" s="109">
        <v>60230</v>
      </c>
      <c r="Q64" s="109">
        <v>18375</v>
      </c>
      <c r="R64" s="116">
        <f t="shared" si="4"/>
        <v>30.50805246554873</v>
      </c>
      <c r="S64" s="119">
        <f t="shared" si="5"/>
        <v>36750</v>
      </c>
      <c r="T64" s="113">
        <v>177599</v>
      </c>
      <c r="U64" s="119">
        <v>59857</v>
      </c>
      <c r="V64" s="113">
        <f t="shared" si="16"/>
        <v>160629</v>
      </c>
      <c r="W64" s="119">
        <v>53543</v>
      </c>
      <c r="X64" s="237">
        <f t="shared" si="6"/>
        <v>3</v>
      </c>
      <c r="Y64" s="194"/>
      <c r="Z64" s="278"/>
    </row>
    <row r="65" spans="1:26" ht="25.5">
      <c r="A65" s="5">
        <v>59</v>
      </c>
      <c r="B65" s="7" t="s">
        <v>59</v>
      </c>
      <c r="C65" s="6" t="s">
        <v>7</v>
      </c>
      <c r="D65" s="15">
        <v>84329</v>
      </c>
      <c r="E65" s="104">
        <v>149262</v>
      </c>
      <c r="F65" s="15">
        <v>460447</v>
      </c>
      <c r="G65" s="15">
        <v>295250</v>
      </c>
      <c r="H65" s="17">
        <f t="shared" si="0"/>
        <v>64.1224722932281</v>
      </c>
      <c r="I65" s="15">
        <v>153482</v>
      </c>
      <c r="J65" s="15">
        <v>75722</v>
      </c>
      <c r="K65" s="264">
        <f t="shared" si="1"/>
        <v>49.336078497804301</v>
      </c>
      <c r="L65" s="26">
        <v>293666</v>
      </c>
      <c r="M65" s="15">
        <v>135139</v>
      </c>
      <c r="N65" s="19">
        <f t="shared" si="2"/>
        <v>46.017925125823211</v>
      </c>
      <c r="O65" s="15">
        <f t="shared" si="3"/>
        <v>270278</v>
      </c>
      <c r="P65" s="15">
        <v>97889</v>
      </c>
      <c r="Q65" s="15">
        <v>46492</v>
      </c>
      <c r="R65" s="19">
        <f t="shared" si="4"/>
        <v>47.494611243347059</v>
      </c>
      <c r="S65" s="54">
        <f t="shared" si="5"/>
        <v>92984</v>
      </c>
      <c r="T65" s="26">
        <v>271185</v>
      </c>
      <c r="U65" s="54">
        <v>61226</v>
      </c>
      <c r="V65" s="113">
        <f t="shared" si="16"/>
        <v>344835.52074000001</v>
      </c>
      <c r="W65" s="54">
        <f>E65-(E65*$Y$7/100)</f>
        <v>114945.17358</v>
      </c>
      <c r="X65" s="181">
        <f t="shared" si="6"/>
        <v>3</v>
      </c>
      <c r="Y65" s="192"/>
      <c r="Z65" s="233"/>
    </row>
    <row r="66" spans="1:26" s="50" customFormat="1" ht="38.25">
      <c r="A66" s="107">
        <v>60</v>
      </c>
      <c r="B66" s="111" t="s">
        <v>103</v>
      </c>
      <c r="C66" s="108" t="s">
        <v>5</v>
      </c>
      <c r="D66" s="109">
        <v>26659</v>
      </c>
      <c r="E66" s="259">
        <v>47186</v>
      </c>
      <c r="F66" s="109">
        <v>156246</v>
      </c>
      <c r="G66" s="109">
        <v>147886</v>
      </c>
      <c r="H66" s="90">
        <f t="shared" si="0"/>
        <v>94.649463026253471</v>
      </c>
      <c r="I66" s="109">
        <v>52357</v>
      </c>
      <c r="J66" s="109">
        <v>47242</v>
      </c>
      <c r="K66" s="265">
        <f t="shared" si="1"/>
        <v>90.230532689038711</v>
      </c>
      <c r="L66" s="113">
        <v>159926</v>
      </c>
      <c r="M66" s="109">
        <v>72117</v>
      </c>
      <c r="N66" s="116">
        <f t="shared" si="2"/>
        <v>45.093980966196867</v>
      </c>
      <c r="O66" s="109">
        <f t="shared" si="3"/>
        <v>144234</v>
      </c>
      <c r="P66" s="109">
        <v>52369</v>
      </c>
      <c r="Q66" s="109">
        <v>21636</v>
      </c>
      <c r="R66" s="116">
        <f t="shared" si="4"/>
        <v>41.314518130955335</v>
      </c>
      <c r="S66" s="119">
        <f t="shared" si="5"/>
        <v>43272</v>
      </c>
      <c r="T66" s="113">
        <v>150509</v>
      </c>
      <c r="U66" s="119">
        <v>50168</v>
      </c>
      <c r="V66" s="113">
        <f t="shared" si="16"/>
        <v>141558</v>
      </c>
      <c r="W66" s="119">
        <v>47186</v>
      </c>
      <c r="X66" s="237">
        <f t="shared" si="6"/>
        <v>3</v>
      </c>
      <c r="Y66" s="194"/>
      <c r="Z66" s="278"/>
    </row>
    <row r="67" spans="1:26" ht="25.5">
      <c r="A67" s="5">
        <v>61</v>
      </c>
      <c r="B67" s="7" t="s">
        <v>60</v>
      </c>
      <c r="C67" s="6" t="s">
        <v>6</v>
      </c>
      <c r="D67" s="15">
        <v>67967</v>
      </c>
      <c r="E67" s="104">
        <v>120301</v>
      </c>
      <c r="F67" s="15">
        <v>309355</v>
      </c>
      <c r="G67" s="15">
        <v>286108</v>
      </c>
      <c r="H67" s="17">
        <f t="shared" si="0"/>
        <v>92.485332385123883</v>
      </c>
      <c r="I67" s="15">
        <v>102800</v>
      </c>
      <c r="J67" s="15">
        <v>106011</v>
      </c>
      <c r="K67" s="264">
        <f t="shared" si="1"/>
        <v>103.12354085603113</v>
      </c>
      <c r="L67" s="26">
        <v>307798</v>
      </c>
      <c r="M67" s="15">
        <v>145120</v>
      </c>
      <c r="N67" s="19">
        <f t="shared" si="2"/>
        <v>47.147804729075567</v>
      </c>
      <c r="O67" s="15">
        <f t="shared" si="3"/>
        <v>290240</v>
      </c>
      <c r="P67" s="15">
        <v>103519</v>
      </c>
      <c r="Q67" s="15">
        <v>54094</v>
      </c>
      <c r="R67" s="19">
        <f t="shared" si="4"/>
        <v>52.255141568214533</v>
      </c>
      <c r="S67" s="54">
        <f t="shared" si="5"/>
        <v>108188</v>
      </c>
      <c r="T67" s="26">
        <v>301623</v>
      </c>
      <c r="U67" s="54">
        <v>95617</v>
      </c>
      <c r="V67" s="113">
        <f t="shared" si="16"/>
        <v>277927.79126999999</v>
      </c>
      <c r="W67" s="54">
        <f>E67-(E67*$Y$7/100)</f>
        <v>92642.597089999996</v>
      </c>
      <c r="X67" s="181">
        <f t="shared" si="6"/>
        <v>3</v>
      </c>
      <c r="Y67" s="192"/>
      <c r="Z67" s="233"/>
    </row>
    <row r="68" spans="1:26" s="226" customFormat="1" ht="16.5" customHeight="1">
      <c r="A68" s="216">
        <v>62</v>
      </c>
      <c r="B68" s="217" t="s">
        <v>8</v>
      </c>
      <c r="C68" s="218" t="s">
        <v>5</v>
      </c>
      <c r="D68" s="219"/>
      <c r="E68" s="260"/>
      <c r="F68" s="219">
        <v>6000</v>
      </c>
      <c r="G68" s="219">
        <v>3919</v>
      </c>
      <c r="H68" s="221">
        <f t="shared" si="0"/>
        <v>65.316666666666663</v>
      </c>
      <c r="I68" s="219">
        <v>2000</v>
      </c>
      <c r="J68" s="219">
        <v>3919</v>
      </c>
      <c r="K68" s="266">
        <f t="shared" si="1"/>
        <v>195.95</v>
      </c>
      <c r="L68" s="220">
        <v>8851</v>
      </c>
      <c r="M68" s="219">
        <v>1115</v>
      </c>
      <c r="N68" s="222">
        <f t="shared" si="2"/>
        <v>12.597446616201561</v>
      </c>
      <c r="O68" s="219">
        <f t="shared" si="3"/>
        <v>2230</v>
      </c>
      <c r="P68" s="219">
        <v>2950</v>
      </c>
      <c r="Q68" s="219">
        <v>3308</v>
      </c>
      <c r="R68" s="222">
        <f t="shared" si="4"/>
        <v>112.13559322033899</v>
      </c>
      <c r="S68" s="223">
        <f t="shared" si="5"/>
        <v>6616</v>
      </c>
      <c r="T68" s="220">
        <v>6600</v>
      </c>
      <c r="U68" s="223">
        <v>1876</v>
      </c>
      <c r="V68" s="220">
        <f>W68*1.5</f>
        <v>6988.5</v>
      </c>
      <c r="W68" s="227">
        <v>4659</v>
      </c>
      <c r="X68" s="225">
        <f t="shared" si="6"/>
        <v>1.5</v>
      </c>
      <c r="Y68" s="542" t="s">
        <v>173</v>
      </c>
      <c r="Z68" s="542"/>
    </row>
    <row r="69" spans="1:26" ht="38.25">
      <c r="A69" s="5">
        <v>63</v>
      </c>
      <c r="B69" s="7" t="s">
        <v>13</v>
      </c>
      <c r="C69" s="6" t="s">
        <v>7</v>
      </c>
      <c r="D69" s="15">
        <v>78500</v>
      </c>
      <c r="E69" s="104">
        <v>138945</v>
      </c>
      <c r="F69" s="15">
        <v>479417</v>
      </c>
      <c r="G69" s="15">
        <v>531085</v>
      </c>
      <c r="H69" s="17">
        <f t="shared" si="0"/>
        <v>110.77725654284265</v>
      </c>
      <c r="I69" s="15">
        <v>167121</v>
      </c>
      <c r="J69" s="15">
        <v>184376</v>
      </c>
      <c r="K69" s="264">
        <f t="shared" si="1"/>
        <v>110.32485444677809</v>
      </c>
      <c r="L69" s="26">
        <v>440878</v>
      </c>
      <c r="M69" s="15">
        <v>265423</v>
      </c>
      <c r="N69" s="19">
        <f t="shared" si="2"/>
        <v>60.20327618978493</v>
      </c>
      <c r="O69" s="15">
        <f t="shared" si="3"/>
        <v>530846</v>
      </c>
      <c r="P69" s="15">
        <v>154694</v>
      </c>
      <c r="Q69" s="15">
        <v>93134</v>
      </c>
      <c r="R69" s="19">
        <f t="shared" si="4"/>
        <v>60.205308544610652</v>
      </c>
      <c r="S69" s="54">
        <f t="shared" si="5"/>
        <v>186268</v>
      </c>
      <c r="T69" s="26">
        <v>583145</v>
      </c>
      <c r="U69" s="54">
        <v>216782</v>
      </c>
      <c r="V69" s="26">
        <f>W69*3</f>
        <v>321000.46515</v>
      </c>
      <c r="W69" s="54">
        <f>E69-(E69*$Y$7/100)</f>
        <v>107000.15505</v>
      </c>
      <c r="X69" s="181">
        <f t="shared" si="6"/>
        <v>3</v>
      </c>
      <c r="Y69" s="513" t="s">
        <v>174</v>
      </c>
      <c r="Z69" s="513"/>
    </row>
    <row r="70" spans="1:26" ht="25.5">
      <c r="A70" s="284">
        <v>64</v>
      </c>
      <c r="B70" s="285" t="s">
        <v>66</v>
      </c>
      <c r="C70" s="286" t="s">
        <v>5</v>
      </c>
      <c r="D70" s="104">
        <v>19136</v>
      </c>
      <c r="E70" s="104">
        <v>33871</v>
      </c>
      <c r="F70" s="104">
        <v>100708</v>
      </c>
      <c r="G70" s="104">
        <v>92381</v>
      </c>
      <c r="H70" s="287">
        <f t="shared" si="0"/>
        <v>91.73154069190133</v>
      </c>
      <c r="I70" s="104">
        <v>35050</v>
      </c>
      <c r="J70" s="104">
        <v>30881</v>
      </c>
      <c r="K70" s="288">
        <f t="shared" si="1"/>
        <v>88.105563480741793</v>
      </c>
      <c r="L70" s="209">
        <v>92536</v>
      </c>
      <c r="M70" s="104">
        <v>44626</v>
      </c>
      <c r="N70" s="289">
        <f t="shared" si="2"/>
        <v>48.225555459496846</v>
      </c>
      <c r="O70" s="104">
        <f t="shared" si="3"/>
        <v>89252</v>
      </c>
      <c r="P70" s="104">
        <v>32469</v>
      </c>
      <c r="Q70" s="104">
        <v>16145</v>
      </c>
      <c r="R70" s="289">
        <f t="shared" si="4"/>
        <v>49.724352459268843</v>
      </c>
      <c r="S70" s="130">
        <f t="shared" si="5"/>
        <v>32290</v>
      </c>
      <c r="T70" s="209"/>
      <c r="U70" s="130"/>
      <c r="V70" s="209"/>
      <c r="W70" s="130"/>
      <c r="X70" s="181" t="e">
        <f t="shared" si="6"/>
        <v>#DIV/0!</v>
      </c>
      <c r="Y70" s="192"/>
      <c r="Z70" s="233"/>
    </row>
    <row r="71" spans="1:26" ht="25.5">
      <c r="A71" s="284">
        <v>65</v>
      </c>
      <c r="B71" s="285" t="s">
        <v>67</v>
      </c>
      <c r="C71" s="286" t="s">
        <v>5</v>
      </c>
      <c r="D71" s="104">
        <v>15704</v>
      </c>
      <c r="E71" s="104">
        <v>27796</v>
      </c>
      <c r="F71" s="104">
        <v>69880</v>
      </c>
      <c r="G71" s="104">
        <v>68979</v>
      </c>
      <c r="H71" s="287">
        <f t="shared" si="0"/>
        <v>98.710646823125359</v>
      </c>
      <c r="I71" s="104">
        <v>24324</v>
      </c>
      <c r="J71" s="104">
        <v>19952</v>
      </c>
      <c r="K71" s="288">
        <f t="shared" si="1"/>
        <v>82.025982568656474</v>
      </c>
      <c r="L71" s="209">
        <v>69710</v>
      </c>
      <c r="M71" s="104">
        <v>33892</v>
      </c>
      <c r="N71" s="289">
        <f t="shared" si="2"/>
        <v>48.618562616554293</v>
      </c>
      <c r="O71" s="104">
        <f t="shared" si="3"/>
        <v>67784</v>
      </c>
      <c r="P71" s="104">
        <v>24460</v>
      </c>
      <c r="Q71" s="104">
        <v>9507</v>
      </c>
      <c r="R71" s="289">
        <f t="shared" si="4"/>
        <v>38.867538838920687</v>
      </c>
      <c r="S71" s="130">
        <f t="shared" si="5"/>
        <v>19014</v>
      </c>
      <c r="T71" s="209"/>
      <c r="U71" s="130"/>
      <c r="V71" s="209"/>
      <c r="W71" s="130"/>
      <c r="X71" s="181" t="e">
        <f t="shared" si="6"/>
        <v>#DIV/0!</v>
      </c>
      <c r="Y71" s="192"/>
      <c r="Z71" s="233"/>
    </row>
    <row r="72" spans="1:26" ht="25.5">
      <c r="A72" s="5">
        <v>66</v>
      </c>
      <c r="B72" s="7" t="s">
        <v>61</v>
      </c>
      <c r="C72" s="6" t="s">
        <v>6</v>
      </c>
      <c r="D72" s="15">
        <v>61910</v>
      </c>
      <c r="E72" s="104">
        <v>109581</v>
      </c>
      <c r="F72" s="15">
        <v>288889</v>
      </c>
      <c r="G72" s="15">
        <v>302733</v>
      </c>
      <c r="H72" s="17">
        <f t="shared" ref="H72:H104" si="17">G72/F72*100</f>
        <v>104.79215200301846</v>
      </c>
      <c r="I72" s="15">
        <v>100916</v>
      </c>
      <c r="J72" s="15">
        <v>105698</v>
      </c>
      <c r="K72" s="264">
        <f t="shared" si="1"/>
        <v>104.73859447461255</v>
      </c>
      <c r="L72" s="26">
        <v>288661</v>
      </c>
      <c r="M72" s="15">
        <v>136883</v>
      </c>
      <c r="N72" s="19">
        <f t="shared" ref="N72:N99" si="18">M72/L72*100</f>
        <v>47.419983995066879</v>
      </c>
      <c r="O72" s="15">
        <f t="shared" si="3"/>
        <v>273766</v>
      </c>
      <c r="P72" s="15">
        <v>101285</v>
      </c>
      <c r="Q72" s="15">
        <v>48534</v>
      </c>
      <c r="R72" s="19">
        <f t="shared" si="4"/>
        <v>47.918250481315098</v>
      </c>
      <c r="S72" s="54">
        <f t="shared" si="5"/>
        <v>97068</v>
      </c>
      <c r="T72" s="26">
        <v>288661</v>
      </c>
      <c r="U72" s="54">
        <v>101285</v>
      </c>
      <c r="V72" s="26">
        <f>W72*3</f>
        <v>253161.69686999999</v>
      </c>
      <c r="W72" s="54">
        <f>E72-(E72*$Y$7/100)</f>
        <v>84387.23229</v>
      </c>
      <c r="X72" s="181">
        <f t="shared" ref="X72:X134" si="19">V72/W72</f>
        <v>3</v>
      </c>
      <c r="Y72" s="192"/>
      <c r="Z72" s="233"/>
    </row>
    <row r="73" spans="1:26" ht="25.5">
      <c r="A73" s="5">
        <v>67</v>
      </c>
      <c r="B73" s="7" t="s">
        <v>62</v>
      </c>
      <c r="C73" s="6" t="s">
        <v>7</v>
      </c>
      <c r="D73" s="15">
        <v>151199</v>
      </c>
      <c r="E73" s="104">
        <v>267622</v>
      </c>
      <c r="F73" s="15">
        <v>988512</v>
      </c>
      <c r="G73" s="15">
        <v>856162</v>
      </c>
      <c r="H73" s="17">
        <f t="shared" si="17"/>
        <v>86.611189343174388</v>
      </c>
      <c r="I73" s="15">
        <v>316389</v>
      </c>
      <c r="J73" s="15">
        <v>372889</v>
      </c>
      <c r="K73" s="264">
        <f t="shared" ref="K73:K136" si="20">J73/I73*100</f>
        <v>117.85776370227789</v>
      </c>
      <c r="L73" s="26">
        <v>965011</v>
      </c>
      <c r="M73" s="15">
        <v>403777</v>
      </c>
      <c r="N73" s="19">
        <f t="shared" si="18"/>
        <v>41.841699213791344</v>
      </c>
      <c r="O73" s="15">
        <f t="shared" ref="O73:O136" si="21">M73*2</f>
        <v>807554</v>
      </c>
      <c r="P73" s="15">
        <v>331922</v>
      </c>
      <c r="Q73" s="15">
        <v>134592</v>
      </c>
      <c r="R73" s="19">
        <f t="shared" ref="R73:R136" si="22">Q73*100/P73</f>
        <v>40.54928567555028</v>
      </c>
      <c r="S73" s="54">
        <f t="shared" ref="S73:S136" si="23">Q73*2</f>
        <v>269184</v>
      </c>
      <c r="T73" s="26">
        <v>961658</v>
      </c>
      <c r="U73" s="54">
        <v>353566</v>
      </c>
      <c r="V73" s="26">
        <f>W73*3</f>
        <v>618279.07793999999</v>
      </c>
      <c r="W73" s="54">
        <f>E73-(E73*$Y$7/100)</f>
        <v>206093.02598000001</v>
      </c>
      <c r="X73" s="181">
        <f t="shared" si="19"/>
        <v>3</v>
      </c>
      <c r="Y73" s="192"/>
      <c r="Z73" s="233"/>
    </row>
    <row r="74" spans="1:26" ht="25.5">
      <c r="A74" s="5">
        <v>68</v>
      </c>
      <c r="B74" s="7" t="s">
        <v>63</v>
      </c>
      <c r="C74" s="6" t="s">
        <v>7</v>
      </c>
      <c r="D74" s="15">
        <v>72770</v>
      </c>
      <c r="E74" s="104">
        <v>128803</v>
      </c>
      <c r="F74" s="15">
        <v>282870</v>
      </c>
      <c r="G74" s="15">
        <v>297593</v>
      </c>
      <c r="H74" s="17">
        <f t="shared" si="17"/>
        <v>105.2048644253544</v>
      </c>
      <c r="I74" s="15">
        <v>98460</v>
      </c>
      <c r="J74" s="15">
        <v>97952</v>
      </c>
      <c r="K74" s="264">
        <f t="shared" si="20"/>
        <v>99.484054438350597</v>
      </c>
      <c r="L74" s="26">
        <v>321584</v>
      </c>
      <c r="M74" s="15">
        <v>174023</v>
      </c>
      <c r="N74" s="19">
        <f t="shared" si="18"/>
        <v>54.114321608040207</v>
      </c>
      <c r="O74" s="15">
        <f t="shared" si="21"/>
        <v>348046</v>
      </c>
      <c r="P74" s="15">
        <v>112836</v>
      </c>
      <c r="Q74" s="15">
        <v>59000</v>
      </c>
      <c r="R74" s="19">
        <f t="shared" si="22"/>
        <v>52.288276791095043</v>
      </c>
      <c r="S74" s="54">
        <f t="shared" si="23"/>
        <v>118000</v>
      </c>
      <c r="T74" s="26">
        <v>360657</v>
      </c>
      <c r="U74" s="54">
        <v>119870</v>
      </c>
      <c r="V74" s="26">
        <f t="shared" ref="V74:V75" si="24">W74*3</f>
        <v>297569.70681</v>
      </c>
      <c r="W74" s="54">
        <f>E74-(E74*$Y$7/100)</f>
        <v>99189.902269999991</v>
      </c>
      <c r="X74" s="181">
        <f t="shared" si="19"/>
        <v>3.0000000000000004</v>
      </c>
      <c r="Y74" s="192"/>
      <c r="Z74" s="233"/>
    </row>
    <row r="75" spans="1:26" ht="25.5">
      <c r="A75" s="5">
        <v>69</v>
      </c>
      <c r="B75" s="7" t="s">
        <v>64</v>
      </c>
      <c r="C75" s="6" t="s">
        <v>7</v>
      </c>
      <c r="D75" s="15">
        <v>112162</v>
      </c>
      <c r="E75" s="104">
        <v>198527</v>
      </c>
      <c r="F75" s="15">
        <v>483976</v>
      </c>
      <c r="G75" s="15">
        <v>498662</v>
      </c>
      <c r="H75" s="17">
        <f t="shared" si="17"/>
        <v>103.03444798915649</v>
      </c>
      <c r="I75" s="15">
        <v>168654</v>
      </c>
      <c r="J75" s="15">
        <v>170927</v>
      </c>
      <c r="K75" s="264">
        <f t="shared" si="20"/>
        <v>101.34772967139824</v>
      </c>
      <c r="L75" s="26">
        <v>486590</v>
      </c>
      <c r="M75" s="15">
        <v>241588</v>
      </c>
      <c r="N75" s="19">
        <f t="shared" si="18"/>
        <v>49.649191310959942</v>
      </c>
      <c r="O75" s="15">
        <f t="shared" si="21"/>
        <v>483176</v>
      </c>
      <c r="P75" s="15">
        <v>170733</v>
      </c>
      <c r="Q75" s="15">
        <v>112670</v>
      </c>
      <c r="R75" s="19">
        <f t="shared" si="22"/>
        <v>65.991928918252469</v>
      </c>
      <c r="S75" s="54">
        <f t="shared" si="23"/>
        <v>225340</v>
      </c>
      <c r="T75" s="26">
        <v>486591</v>
      </c>
      <c r="U75" s="54">
        <v>173165</v>
      </c>
      <c r="V75" s="26">
        <f t="shared" si="24"/>
        <v>458650.97228999995</v>
      </c>
      <c r="W75" s="54">
        <f>E75-(E75*$Y$7/100)</f>
        <v>152883.65742999999</v>
      </c>
      <c r="X75" s="181">
        <f t="shared" si="19"/>
        <v>3</v>
      </c>
      <c r="Y75" s="192"/>
      <c r="Z75" s="233"/>
    </row>
    <row r="76" spans="1:26" s="50" customFormat="1" ht="56.25" customHeight="1">
      <c r="A76" s="107">
        <v>70</v>
      </c>
      <c r="B76" s="111" t="s">
        <v>104</v>
      </c>
      <c r="C76" s="108" t="s">
        <v>7</v>
      </c>
      <c r="D76" s="109"/>
      <c r="E76" s="259"/>
      <c r="F76" s="109">
        <v>156668</v>
      </c>
      <c r="G76" s="109">
        <v>130132</v>
      </c>
      <c r="H76" s="90">
        <f t="shared" si="17"/>
        <v>83.062271810452685</v>
      </c>
      <c r="I76" s="109">
        <v>57856</v>
      </c>
      <c r="J76" s="109">
        <v>14249</v>
      </c>
      <c r="K76" s="265">
        <f t="shared" si="20"/>
        <v>24.628387721238937</v>
      </c>
      <c r="L76" s="113">
        <v>156808</v>
      </c>
      <c r="M76" s="109">
        <v>64468</v>
      </c>
      <c r="N76" s="116">
        <f t="shared" si="18"/>
        <v>41.112698331717766</v>
      </c>
      <c r="O76" s="109">
        <f t="shared" si="21"/>
        <v>128936</v>
      </c>
      <c r="P76" s="109">
        <v>78334</v>
      </c>
      <c r="Q76" s="109">
        <v>30676</v>
      </c>
      <c r="R76" s="116">
        <f t="shared" si="22"/>
        <v>39.160517782827377</v>
      </c>
      <c r="S76" s="119">
        <f t="shared" si="23"/>
        <v>61352</v>
      </c>
      <c r="T76" s="113">
        <v>157193</v>
      </c>
      <c r="U76" s="119">
        <v>78597</v>
      </c>
      <c r="V76" s="113">
        <f>W76*2</f>
        <v>157194</v>
      </c>
      <c r="W76" s="129">
        <v>78597</v>
      </c>
      <c r="X76" s="181">
        <f t="shared" si="19"/>
        <v>2</v>
      </c>
      <c r="Y76" s="512" t="s">
        <v>173</v>
      </c>
      <c r="Z76" s="512"/>
    </row>
    <row r="77" spans="1:26" ht="25.5">
      <c r="A77" s="5">
        <v>71</v>
      </c>
      <c r="B77" s="7" t="s">
        <v>116</v>
      </c>
      <c r="C77" s="6" t="s">
        <v>7</v>
      </c>
      <c r="D77" s="15">
        <v>106714</v>
      </c>
      <c r="E77" s="104">
        <v>188884</v>
      </c>
      <c r="F77" s="15">
        <v>392348</v>
      </c>
      <c r="G77" s="15">
        <v>454761</v>
      </c>
      <c r="H77" s="17">
        <f t="shared" si="17"/>
        <v>115.90756165444962</v>
      </c>
      <c r="I77" s="15">
        <v>136564</v>
      </c>
      <c r="J77" s="15">
        <v>142127</v>
      </c>
      <c r="K77" s="264">
        <f t="shared" si="20"/>
        <v>104.0735479335696</v>
      </c>
      <c r="L77" s="26">
        <v>401580</v>
      </c>
      <c r="M77" s="15">
        <v>199905</v>
      </c>
      <c r="N77" s="19">
        <f t="shared" si="18"/>
        <v>49.779620499028837</v>
      </c>
      <c r="O77" s="15">
        <f t="shared" si="21"/>
        <v>399810</v>
      </c>
      <c r="P77" s="15">
        <v>140905</v>
      </c>
      <c r="Q77" s="15">
        <v>48650</v>
      </c>
      <c r="R77" s="19">
        <f t="shared" si="22"/>
        <v>34.526808842837376</v>
      </c>
      <c r="S77" s="54">
        <f t="shared" si="23"/>
        <v>97300</v>
      </c>
      <c r="T77" s="26">
        <v>465605</v>
      </c>
      <c r="U77" s="54">
        <v>179079</v>
      </c>
      <c r="V77" s="26">
        <f>W77*3</f>
        <v>436373.03868000006</v>
      </c>
      <c r="W77" s="54">
        <f t="shared" ref="W77:W91" si="25">E77-(E77*$Y$7/100)</f>
        <v>145457.67956000002</v>
      </c>
      <c r="X77" s="181">
        <f t="shared" si="19"/>
        <v>3</v>
      </c>
      <c r="Y77" s="192"/>
      <c r="Z77" s="233"/>
    </row>
    <row r="78" spans="1:26" ht="25.5">
      <c r="A78" s="5">
        <v>72</v>
      </c>
      <c r="B78" s="7" t="s">
        <v>107</v>
      </c>
      <c r="C78" s="6" t="s">
        <v>7</v>
      </c>
      <c r="D78" s="15">
        <v>34954</v>
      </c>
      <c r="E78" s="104">
        <v>61869</v>
      </c>
      <c r="F78" s="15">
        <v>141123</v>
      </c>
      <c r="G78" s="15">
        <v>142305</v>
      </c>
      <c r="H78" s="17">
        <f t="shared" si="17"/>
        <v>100.83756722858783</v>
      </c>
      <c r="I78" s="15">
        <v>49102</v>
      </c>
      <c r="J78" s="15">
        <v>47387</v>
      </c>
      <c r="K78" s="264">
        <f t="shared" si="20"/>
        <v>96.507270579609795</v>
      </c>
      <c r="L78" s="26">
        <v>143897</v>
      </c>
      <c r="M78" s="15">
        <v>71345</v>
      </c>
      <c r="N78" s="19">
        <f t="shared" si="18"/>
        <v>49.58060279227503</v>
      </c>
      <c r="O78" s="15">
        <f t="shared" si="21"/>
        <v>142690</v>
      </c>
      <c r="P78" s="15">
        <v>50490</v>
      </c>
      <c r="Q78" s="15">
        <v>23830</v>
      </c>
      <c r="R78" s="19">
        <f t="shared" si="22"/>
        <v>47.197464844523665</v>
      </c>
      <c r="S78" s="54">
        <f t="shared" si="23"/>
        <v>47660</v>
      </c>
      <c r="T78" s="26">
        <v>187659</v>
      </c>
      <c r="U78" s="54">
        <v>61118</v>
      </c>
      <c r="V78" s="26">
        <f t="shared" ref="V78:V91" si="26">W78*3</f>
        <v>142934.09463000001</v>
      </c>
      <c r="W78" s="54">
        <f t="shared" si="25"/>
        <v>47644.698210000002</v>
      </c>
      <c r="X78" s="181">
        <f t="shared" si="19"/>
        <v>3</v>
      </c>
      <c r="Y78" s="192"/>
      <c r="Z78" s="233"/>
    </row>
    <row r="79" spans="1:26" ht="25.5">
      <c r="A79" s="5">
        <v>73</v>
      </c>
      <c r="B79" s="7" t="s">
        <v>65</v>
      </c>
      <c r="C79" s="6" t="s">
        <v>7</v>
      </c>
      <c r="D79" s="15">
        <v>78475</v>
      </c>
      <c r="E79" s="104">
        <v>138901</v>
      </c>
      <c r="F79" s="15">
        <v>373234</v>
      </c>
      <c r="G79" s="15">
        <v>336681</v>
      </c>
      <c r="H79" s="17">
        <f t="shared" si="17"/>
        <v>90.206412063209669</v>
      </c>
      <c r="I79" s="15">
        <v>122103</v>
      </c>
      <c r="J79" s="15">
        <v>128953</v>
      </c>
      <c r="K79" s="264">
        <f t="shared" si="20"/>
        <v>105.61001777188113</v>
      </c>
      <c r="L79" s="26">
        <v>373234</v>
      </c>
      <c r="M79" s="15">
        <v>160028</v>
      </c>
      <c r="N79" s="19">
        <f t="shared" si="18"/>
        <v>42.876050949270436</v>
      </c>
      <c r="O79" s="15">
        <f t="shared" si="21"/>
        <v>320056</v>
      </c>
      <c r="P79" s="15">
        <v>124411</v>
      </c>
      <c r="Q79" s="15">
        <v>31149</v>
      </c>
      <c r="R79" s="19">
        <f t="shared" si="22"/>
        <v>25.037175169398203</v>
      </c>
      <c r="S79" s="54">
        <f t="shared" si="23"/>
        <v>62298</v>
      </c>
      <c r="T79" s="26">
        <v>390662</v>
      </c>
      <c r="U79" s="54">
        <v>129929</v>
      </c>
      <c r="V79" s="26">
        <f t="shared" si="26"/>
        <v>320898.81326999998</v>
      </c>
      <c r="W79" s="54">
        <f t="shared" si="25"/>
        <v>106966.27108999999</v>
      </c>
      <c r="X79" s="181">
        <f t="shared" si="19"/>
        <v>3</v>
      </c>
      <c r="Y79" s="192"/>
      <c r="Z79" s="233"/>
    </row>
    <row r="80" spans="1:26" ht="25.5">
      <c r="A80" s="5">
        <v>74</v>
      </c>
      <c r="B80" s="7" t="s">
        <v>117</v>
      </c>
      <c r="C80" s="6" t="s">
        <v>7</v>
      </c>
      <c r="D80" s="15">
        <v>57962</v>
      </c>
      <c r="E80" s="104">
        <v>102593</v>
      </c>
      <c r="F80" s="15">
        <v>351717</v>
      </c>
      <c r="G80" s="15">
        <v>354783</v>
      </c>
      <c r="H80" s="17">
        <f t="shared" si="17"/>
        <v>100.8717235732137</v>
      </c>
      <c r="I80" s="15">
        <v>121970</v>
      </c>
      <c r="J80" s="15">
        <v>120011</v>
      </c>
      <c r="K80" s="264">
        <f t="shared" si="20"/>
        <v>98.393867344428955</v>
      </c>
      <c r="L80" s="26">
        <v>345067</v>
      </c>
      <c r="M80" s="15">
        <v>178225</v>
      </c>
      <c r="N80" s="19">
        <f t="shared" si="18"/>
        <v>51.649389828641979</v>
      </c>
      <c r="O80" s="15">
        <f t="shared" si="21"/>
        <v>356450</v>
      </c>
      <c r="P80" s="15">
        <v>121076</v>
      </c>
      <c r="Q80" s="15">
        <v>60311</v>
      </c>
      <c r="R80" s="19">
        <f t="shared" si="22"/>
        <v>49.812514453731538</v>
      </c>
      <c r="S80" s="54">
        <f t="shared" si="23"/>
        <v>120622</v>
      </c>
      <c r="T80" s="26">
        <v>338261</v>
      </c>
      <c r="U80" s="54">
        <v>112753</v>
      </c>
      <c r="V80" s="26">
        <f t="shared" si="26"/>
        <v>237017.53010999999</v>
      </c>
      <c r="W80" s="54">
        <f t="shared" si="25"/>
        <v>79005.843370000002</v>
      </c>
      <c r="X80" s="181">
        <f t="shared" si="19"/>
        <v>3</v>
      </c>
      <c r="Y80" s="192"/>
      <c r="Z80" s="233"/>
    </row>
    <row r="81" spans="1:26" s="4" customFormat="1" ht="52.5" customHeight="1">
      <c r="A81" s="5">
        <v>75</v>
      </c>
      <c r="B81" s="7" t="s">
        <v>68</v>
      </c>
      <c r="C81" s="6" t="s">
        <v>7</v>
      </c>
      <c r="D81" s="15">
        <v>60637</v>
      </c>
      <c r="E81" s="104">
        <v>107327</v>
      </c>
      <c r="F81" s="15">
        <v>514723</v>
      </c>
      <c r="G81" s="15">
        <v>554956</v>
      </c>
      <c r="H81" s="17">
        <f t="shared" si="17"/>
        <v>107.81643719048886</v>
      </c>
      <c r="I81" s="15">
        <v>179115</v>
      </c>
      <c r="J81" s="15">
        <v>383344</v>
      </c>
      <c r="K81" s="264">
        <f t="shared" si="20"/>
        <v>214.02115959020742</v>
      </c>
      <c r="L81" s="26">
        <v>550138</v>
      </c>
      <c r="M81" s="15">
        <v>265297</v>
      </c>
      <c r="N81" s="19">
        <f t="shared" si="18"/>
        <v>48.223718412471051</v>
      </c>
      <c r="O81" s="15">
        <f t="shared" si="21"/>
        <v>530594</v>
      </c>
      <c r="P81" s="15">
        <v>193031</v>
      </c>
      <c r="Q81" s="15">
        <v>53016</v>
      </c>
      <c r="R81" s="19">
        <f t="shared" si="22"/>
        <v>27.465018572146441</v>
      </c>
      <c r="S81" s="54">
        <f t="shared" si="23"/>
        <v>106032</v>
      </c>
      <c r="T81" s="26">
        <v>562579</v>
      </c>
      <c r="U81" s="54">
        <v>188433</v>
      </c>
      <c r="V81" s="26">
        <f t="shared" si="26"/>
        <v>247954.34829000002</v>
      </c>
      <c r="W81" s="54">
        <f t="shared" si="25"/>
        <v>82651.449430000008</v>
      </c>
      <c r="X81" s="181">
        <f t="shared" si="19"/>
        <v>3</v>
      </c>
      <c r="Y81" s="196"/>
      <c r="Z81" s="233"/>
    </row>
    <row r="82" spans="1:26" ht="25.5">
      <c r="A82" s="5">
        <v>76</v>
      </c>
      <c r="B82" s="7" t="s">
        <v>69</v>
      </c>
      <c r="C82" s="98" t="s">
        <v>7</v>
      </c>
      <c r="D82" s="56">
        <v>50553</v>
      </c>
      <c r="E82" s="261">
        <v>89479</v>
      </c>
      <c r="F82" s="56">
        <v>351360</v>
      </c>
      <c r="G82" s="15">
        <v>347112</v>
      </c>
      <c r="H82" s="17">
        <f t="shared" si="17"/>
        <v>98.790983606557376</v>
      </c>
      <c r="I82" s="15">
        <v>122297</v>
      </c>
      <c r="J82" s="15">
        <v>114956</v>
      </c>
      <c r="K82" s="264">
        <f t="shared" si="20"/>
        <v>93.997399772684531</v>
      </c>
      <c r="L82" s="26">
        <v>369733</v>
      </c>
      <c r="M82" s="15">
        <v>188331</v>
      </c>
      <c r="N82" s="19">
        <f t="shared" si="18"/>
        <v>50.937027530677547</v>
      </c>
      <c r="O82" s="15">
        <f t="shared" si="21"/>
        <v>376662</v>
      </c>
      <c r="P82" s="15">
        <v>129731</v>
      </c>
      <c r="Q82" s="15">
        <v>57179</v>
      </c>
      <c r="R82" s="19">
        <f t="shared" si="22"/>
        <v>44.075047598492262</v>
      </c>
      <c r="S82" s="54">
        <f t="shared" si="23"/>
        <v>114358</v>
      </c>
      <c r="T82" s="26">
        <v>393215</v>
      </c>
      <c r="U82" s="54">
        <v>117211</v>
      </c>
      <c r="V82" s="26">
        <f t="shared" si="26"/>
        <v>206720.64932999999</v>
      </c>
      <c r="W82" s="54">
        <f t="shared" si="25"/>
        <v>68906.883109999995</v>
      </c>
      <c r="X82" s="181">
        <f t="shared" si="19"/>
        <v>3</v>
      </c>
      <c r="Y82" s="192"/>
      <c r="Z82" s="233"/>
    </row>
    <row r="83" spans="1:26" ht="25.5">
      <c r="A83" s="5">
        <v>77</v>
      </c>
      <c r="B83" s="7" t="s">
        <v>14</v>
      </c>
      <c r="C83" s="98" t="s">
        <v>6</v>
      </c>
      <c r="D83" s="56">
        <v>21722</v>
      </c>
      <c r="E83" s="261">
        <v>38448</v>
      </c>
      <c r="F83" s="56">
        <v>156994</v>
      </c>
      <c r="G83" s="15">
        <v>162860</v>
      </c>
      <c r="H83" s="17">
        <f t="shared" si="17"/>
        <v>103.73644852669528</v>
      </c>
      <c r="I83" s="15">
        <v>54645</v>
      </c>
      <c r="J83" s="15">
        <v>53410</v>
      </c>
      <c r="K83" s="264">
        <f t="shared" si="20"/>
        <v>97.739957910147311</v>
      </c>
      <c r="L83" s="26">
        <v>149595</v>
      </c>
      <c r="M83" s="15">
        <v>82587</v>
      </c>
      <c r="N83" s="19">
        <f t="shared" si="18"/>
        <v>55.207059059460541</v>
      </c>
      <c r="O83" s="15">
        <f t="shared" si="21"/>
        <v>165174</v>
      </c>
      <c r="P83" s="15">
        <v>52489</v>
      </c>
      <c r="Q83" s="15">
        <v>25849</v>
      </c>
      <c r="R83" s="19">
        <f t="shared" si="22"/>
        <v>49.246508792318387</v>
      </c>
      <c r="S83" s="54">
        <f t="shared" si="23"/>
        <v>51698</v>
      </c>
      <c r="T83" s="26">
        <v>146212</v>
      </c>
      <c r="U83" s="54">
        <v>52682</v>
      </c>
      <c r="V83" s="26">
        <f t="shared" si="26"/>
        <v>88825.260959999985</v>
      </c>
      <c r="W83" s="54">
        <f t="shared" si="25"/>
        <v>29608.420319999997</v>
      </c>
      <c r="X83" s="181">
        <f t="shared" si="19"/>
        <v>2.9999999999999996</v>
      </c>
      <c r="Y83" s="192"/>
      <c r="Z83" s="233"/>
    </row>
    <row r="84" spans="1:26" ht="25.5">
      <c r="A84" s="5">
        <v>78</v>
      </c>
      <c r="B84" s="7" t="s">
        <v>15</v>
      </c>
      <c r="C84" s="98" t="s">
        <v>7</v>
      </c>
      <c r="D84" s="56">
        <v>31617</v>
      </c>
      <c r="E84" s="261">
        <v>55962</v>
      </c>
      <c r="F84" s="56">
        <v>219298</v>
      </c>
      <c r="G84" s="15">
        <v>217459</v>
      </c>
      <c r="H84" s="17">
        <f t="shared" si="17"/>
        <v>99.161415060784861</v>
      </c>
      <c r="I84" s="15">
        <v>76337</v>
      </c>
      <c r="J84" s="15">
        <v>105813</v>
      </c>
      <c r="K84" s="264">
        <f t="shared" si="20"/>
        <v>138.61299238901188</v>
      </c>
      <c r="L84" s="26">
        <v>218628</v>
      </c>
      <c r="M84" s="15">
        <v>102972</v>
      </c>
      <c r="N84" s="19">
        <f t="shared" si="18"/>
        <v>47.099182172457326</v>
      </c>
      <c r="O84" s="15">
        <f t="shared" si="21"/>
        <v>205944</v>
      </c>
      <c r="P84" s="15">
        <v>76703</v>
      </c>
      <c r="Q84" s="15">
        <v>47608</v>
      </c>
      <c r="R84" s="19">
        <f t="shared" si="22"/>
        <v>62.067976480711316</v>
      </c>
      <c r="S84" s="54">
        <f t="shared" si="23"/>
        <v>95216</v>
      </c>
      <c r="T84" s="26">
        <v>249788</v>
      </c>
      <c r="U84" s="54">
        <v>81183</v>
      </c>
      <c r="V84" s="26">
        <f t="shared" si="26"/>
        <v>129287.32973999999</v>
      </c>
      <c r="W84" s="54">
        <f t="shared" si="25"/>
        <v>43095.776579999998</v>
      </c>
      <c r="X84" s="181">
        <f t="shared" si="19"/>
        <v>3</v>
      </c>
      <c r="Y84" s="192"/>
      <c r="Z84" s="233"/>
    </row>
    <row r="85" spans="1:26" ht="25.5">
      <c r="A85" s="5">
        <v>79</v>
      </c>
      <c r="B85" s="7" t="s">
        <v>70</v>
      </c>
      <c r="C85" s="98" t="s">
        <v>5</v>
      </c>
      <c r="D85" s="56">
        <v>91239</v>
      </c>
      <c r="E85" s="261">
        <v>161493</v>
      </c>
      <c r="F85" s="56">
        <v>374959</v>
      </c>
      <c r="G85" s="15">
        <v>408271</v>
      </c>
      <c r="H85" s="17">
        <f t="shared" si="17"/>
        <v>108.88417133606607</v>
      </c>
      <c r="I85" s="15">
        <v>130926</v>
      </c>
      <c r="J85" s="15">
        <v>107536</v>
      </c>
      <c r="K85" s="264">
        <f t="shared" si="20"/>
        <v>82.134946458304697</v>
      </c>
      <c r="L85" s="26">
        <v>371702</v>
      </c>
      <c r="M85" s="15">
        <v>175485</v>
      </c>
      <c r="N85" s="19">
        <f t="shared" si="18"/>
        <v>47.211206826974298</v>
      </c>
      <c r="O85" s="15">
        <f t="shared" si="21"/>
        <v>350970</v>
      </c>
      <c r="P85" s="15">
        <v>130422</v>
      </c>
      <c r="Q85" s="15">
        <v>56366</v>
      </c>
      <c r="R85" s="19">
        <f t="shared" si="22"/>
        <v>43.218168713867293</v>
      </c>
      <c r="S85" s="54">
        <f t="shared" si="23"/>
        <v>112732</v>
      </c>
      <c r="T85" s="26">
        <v>370450</v>
      </c>
      <c r="U85" s="54">
        <v>128183</v>
      </c>
      <c r="V85" s="26">
        <f t="shared" si="26"/>
        <v>373092.43310999998</v>
      </c>
      <c r="W85" s="54">
        <f t="shared" si="25"/>
        <v>124364.14436999999</v>
      </c>
      <c r="X85" s="181">
        <f t="shared" si="19"/>
        <v>3</v>
      </c>
      <c r="Y85" s="192"/>
      <c r="Z85" s="233"/>
    </row>
    <row r="86" spans="1:26" ht="25.5">
      <c r="A86" s="5">
        <v>80</v>
      </c>
      <c r="B86" s="7" t="s">
        <v>71</v>
      </c>
      <c r="C86" s="98" t="s">
        <v>5</v>
      </c>
      <c r="D86" s="56">
        <v>44461</v>
      </c>
      <c r="E86" s="261">
        <v>78696</v>
      </c>
      <c r="F86" s="56">
        <v>203810</v>
      </c>
      <c r="G86" s="15">
        <v>198802</v>
      </c>
      <c r="H86" s="17">
        <f t="shared" si="17"/>
        <v>97.542809479417102</v>
      </c>
      <c r="I86" s="15">
        <v>70940</v>
      </c>
      <c r="J86" s="15">
        <v>82619</v>
      </c>
      <c r="K86" s="264">
        <f t="shared" si="20"/>
        <v>116.46320834508035</v>
      </c>
      <c r="L86" s="26">
        <v>238716</v>
      </c>
      <c r="M86" s="15">
        <v>126628</v>
      </c>
      <c r="N86" s="19">
        <f t="shared" si="18"/>
        <v>53.04545987700866</v>
      </c>
      <c r="O86" s="15">
        <f t="shared" si="21"/>
        <v>253256</v>
      </c>
      <c r="P86" s="15">
        <v>83760</v>
      </c>
      <c r="Q86" s="15">
        <v>44150</v>
      </c>
      <c r="R86" s="19">
        <f t="shared" si="22"/>
        <v>52.710124164278895</v>
      </c>
      <c r="S86" s="54">
        <f t="shared" si="23"/>
        <v>88300</v>
      </c>
      <c r="T86" s="26">
        <v>232144</v>
      </c>
      <c r="U86" s="54">
        <v>77666</v>
      </c>
      <c r="V86" s="26">
        <f t="shared" si="26"/>
        <v>181809.00792</v>
      </c>
      <c r="W86" s="54">
        <f t="shared" si="25"/>
        <v>60603.002639999999</v>
      </c>
      <c r="X86" s="181">
        <f t="shared" si="19"/>
        <v>3</v>
      </c>
      <c r="Y86" s="192"/>
      <c r="Z86" s="233"/>
    </row>
    <row r="87" spans="1:26" ht="25.5">
      <c r="A87" s="5">
        <v>81</v>
      </c>
      <c r="B87" s="7" t="s">
        <v>72</v>
      </c>
      <c r="C87" s="98" t="s">
        <v>5</v>
      </c>
      <c r="D87" s="56">
        <v>24125</v>
      </c>
      <c r="E87" s="261">
        <v>42701</v>
      </c>
      <c r="F87" s="56">
        <v>165637</v>
      </c>
      <c r="G87" s="15">
        <v>157741</v>
      </c>
      <c r="H87" s="17">
        <f t="shared" si="17"/>
        <v>95.232949159909921</v>
      </c>
      <c r="I87" s="15">
        <v>59663</v>
      </c>
      <c r="J87" s="15">
        <v>57221</v>
      </c>
      <c r="K87" s="264">
        <f t="shared" si="20"/>
        <v>95.907011045371505</v>
      </c>
      <c r="L87" s="26">
        <v>165887</v>
      </c>
      <c r="M87" s="15">
        <v>89129</v>
      </c>
      <c r="N87" s="19">
        <f t="shared" si="18"/>
        <v>53.728743060034844</v>
      </c>
      <c r="O87" s="15">
        <f t="shared" si="21"/>
        <v>178258</v>
      </c>
      <c r="P87" s="15">
        <v>58204</v>
      </c>
      <c r="Q87" s="15">
        <v>36347</v>
      </c>
      <c r="R87" s="19">
        <f t="shared" si="22"/>
        <v>62.447598103223143</v>
      </c>
      <c r="S87" s="54">
        <f t="shared" si="23"/>
        <v>72694</v>
      </c>
      <c r="T87" s="26">
        <v>169605</v>
      </c>
      <c r="U87" s="54">
        <v>59776</v>
      </c>
      <c r="V87" s="26">
        <f t="shared" si="26"/>
        <v>98650.839269999997</v>
      </c>
      <c r="W87" s="54">
        <f t="shared" si="25"/>
        <v>32883.613089999999</v>
      </c>
      <c r="X87" s="181">
        <f t="shared" si="19"/>
        <v>3</v>
      </c>
      <c r="Y87" s="192"/>
      <c r="Z87" s="233"/>
    </row>
    <row r="88" spans="1:26" ht="25.5">
      <c r="A88" s="5">
        <v>82</v>
      </c>
      <c r="B88" s="7" t="s">
        <v>16</v>
      </c>
      <c r="C88" s="98" t="s">
        <v>5</v>
      </c>
      <c r="D88" s="56">
        <v>27188</v>
      </c>
      <c r="E88" s="261">
        <v>48123</v>
      </c>
      <c r="F88" s="56">
        <v>185052</v>
      </c>
      <c r="G88" s="15">
        <v>160418</v>
      </c>
      <c r="H88" s="17">
        <f t="shared" si="17"/>
        <v>86.688066057108273</v>
      </c>
      <c r="I88" s="15">
        <v>64569</v>
      </c>
      <c r="J88" s="15">
        <v>62653</v>
      </c>
      <c r="K88" s="264">
        <f t="shared" si="20"/>
        <v>97.032631758274093</v>
      </c>
      <c r="L88" s="26">
        <v>183783</v>
      </c>
      <c r="M88" s="15">
        <v>91816</v>
      </c>
      <c r="N88" s="19">
        <f t="shared" si="18"/>
        <v>49.958918942448435</v>
      </c>
      <c r="O88" s="15">
        <f t="shared" si="21"/>
        <v>183632</v>
      </c>
      <c r="P88" s="15">
        <v>64491</v>
      </c>
      <c r="Q88" s="15">
        <v>30858</v>
      </c>
      <c r="R88" s="19">
        <f t="shared" si="22"/>
        <v>47.848537005163514</v>
      </c>
      <c r="S88" s="54">
        <f t="shared" si="23"/>
        <v>61716</v>
      </c>
      <c r="T88" s="26">
        <v>184533</v>
      </c>
      <c r="U88" s="54">
        <v>64759</v>
      </c>
      <c r="V88" s="26">
        <f t="shared" si="26"/>
        <v>111177.12320999999</v>
      </c>
      <c r="W88" s="54">
        <f t="shared" si="25"/>
        <v>37059.041069999999</v>
      </c>
      <c r="X88" s="181">
        <f t="shared" si="19"/>
        <v>3</v>
      </c>
      <c r="Y88" s="192"/>
      <c r="Z88" s="233"/>
    </row>
    <row r="89" spans="1:26" ht="25.5">
      <c r="A89" s="5">
        <v>83</v>
      </c>
      <c r="B89" s="7" t="s">
        <v>17</v>
      </c>
      <c r="C89" s="98" t="s">
        <v>5</v>
      </c>
      <c r="D89" s="56">
        <v>25263</v>
      </c>
      <c r="E89" s="261">
        <v>44716</v>
      </c>
      <c r="F89" s="56">
        <v>168797</v>
      </c>
      <c r="G89" s="15">
        <v>168517</v>
      </c>
      <c r="H89" s="17">
        <f t="shared" si="17"/>
        <v>99.834120274649436</v>
      </c>
      <c r="I89" s="15">
        <v>58754</v>
      </c>
      <c r="J89" s="15">
        <v>58652</v>
      </c>
      <c r="K89" s="264">
        <f t="shared" si="20"/>
        <v>99.826394798652004</v>
      </c>
      <c r="L89" s="26">
        <v>159898</v>
      </c>
      <c r="M89" s="15">
        <v>83411</v>
      </c>
      <c r="N89" s="19">
        <f t="shared" si="18"/>
        <v>52.165130270547479</v>
      </c>
      <c r="O89" s="15">
        <f t="shared" si="21"/>
        <v>166822</v>
      </c>
      <c r="P89" s="15">
        <v>56105</v>
      </c>
      <c r="Q89" s="15">
        <v>28994</v>
      </c>
      <c r="R89" s="19">
        <f t="shared" si="22"/>
        <v>51.678103555832813</v>
      </c>
      <c r="S89" s="54">
        <f t="shared" si="23"/>
        <v>57988</v>
      </c>
      <c r="T89" s="26">
        <v>159698</v>
      </c>
      <c r="U89" s="54">
        <v>54745</v>
      </c>
      <c r="V89" s="26">
        <f t="shared" si="26"/>
        <v>103306.03332</v>
      </c>
      <c r="W89" s="54">
        <f t="shared" si="25"/>
        <v>34435.344440000001</v>
      </c>
      <c r="X89" s="181">
        <f t="shared" si="19"/>
        <v>3</v>
      </c>
      <c r="Y89" s="192"/>
      <c r="Z89" s="233"/>
    </row>
    <row r="90" spans="1:26" ht="25.5">
      <c r="A90" s="5">
        <v>84</v>
      </c>
      <c r="B90" s="7" t="s">
        <v>18</v>
      </c>
      <c r="C90" s="98" t="s">
        <v>5</v>
      </c>
      <c r="D90" s="56">
        <v>43082</v>
      </c>
      <c r="E90" s="261">
        <v>76255</v>
      </c>
      <c r="F90" s="56">
        <v>267078</v>
      </c>
      <c r="G90" s="15">
        <v>241049</v>
      </c>
      <c r="H90" s="17">
        <f t="shared" si="17"/>
        <v>90.254157961344632</v>
      </c>
      <c r="I90" s="15">
        <v>93113</v>
      </c>
      <c r="J90" s="15">
        <v>76762</v>
      </c>
      <c r="K90" s="264">
        <f t="shared" si="20"/>
        <v>82.439616380097306</v>
      </c>
      <c r="L90" s="26">
        <v>266850</v>
      </c>
      <c r="M90" s="15">
        <v>115534</v>
      </c>
      <c r="N90" s="19">
        <f t="shared" si="18"/>
        <v>43.295484354506272</v>
      </c>
      <c r="O90" s="15">
        <f t="shared" si="21"/>
        <v>231068</v>
      </c>
      <c r="P90" s="15">
        <v>93637</v>
      </c>
      <c r="Q90" s="15">
        <v>44271</v>
      </c>
      <c r="R90" s="19">
        <f t="shared" si="22"/>
        <v>47.27938742163888</v>
      </c>
      <c r="S90" s="54">
        <f t="shared" si="23"/>
        <v>88542</v>
      </c>
      <c r="T90" s="26">
        <v>250487</v>
      </c>
      <c r="U90" s="54">
        <v>94347</v>
      </c>
      <c r="V90" s="26">
        <f t="shared" si="26"/>
        <v>176169.63884999999</v>
      </c>
      <c r="W90" s="54">
        <f t="shared" si="25"/>
        <v>58723.212950000001</v>
      </c>
      <c r="X90" s="181">
        <f t="shared" si="19"/>
        <v>2.9999999999999996</v>
      </c>
      <c r="Y90" s="192"/>
      <c r="Z90" s="233"/>
    </row>
    <row r="91" spans="1:26" ht="25.5">
      <c r="A91" s="5">
        <v>85</v>
      </c>
      <c r="B91" s="7" t="s">
        <v>19</v>
      </c>
      <c r="C91" s="98" t="s">
        <v>6</v>
      </c>
      <c r="D91" s="56">
        <v>21023</v>
      </c>
      <c r="E91" s="261">
        <v>37211</v>
      </c>
      <c r="F91" s="56">
        <v>182822</v>
      </c>
      <c r="G91" s="15">
        <v>188815</v>
      </c>
      <c r="H91" s="17">
        <f t="shared" si="17"/>
        <v>103.27805187559484</v>
      </c>
      <c r="I91" s="15">
        <v>64623</v>
      </c>
      <c r="J91" s="15">
        <v>65642</v>
      </c>
      <c r="K91" s="264">
        <f t="shared" si="20"/>
        <v>101.57683796790616</v>
      </c>
      <c r="L91" s="26">
        <v>201096</v>
      </c>
      <c r="M91" s="15">
        <v>112753</v>
      </c>
      <c r="N91" s="19">
        <f t="shared" si="18"/>
        <v>56.06924056172177</v>
      </c>
      <c r="O91" s="15">
        <f t="shared" si="21"/>
        <v>225506</v>
      </c>
      <c r="P91" s="15">
        <v>71015</v>
      </c>
      <c r="Q91" s="15">
        <v>62932</v>
      </c>
      <c r="R91" s="19">
        <f t="shared" si="22"/>
        <v>88.61789762726184</v>
      </c>
      <c r="S91" s="54">
        <f t="shared" si="23"/>
        <v>125864</v>
      </c>
      <c r="T91" s="26">
        <v>223750</v>
      </c>
      <c r="U91" s="54">
        <v>86679</v>
      </c>
      <c r="V91" s="26">
        <f t="shared" si="26"/>
        <v>85967.456969999999</v>
      </c>
      <c r="W91" s="54">
        <f t="shared" si="25"/>
        <v>28655.81899</v>
      </c>
      <c r="X91" s="181">
        <f t="shared" si="19"/>
        <v>3</v>
      </c>
      <c r="Y91" s="192"/>
      <c r="Z91" s="233"/>
    </row>
    <row r="92" spans="1:26" s="226" customFormat="1" ht="25.5" customHeight="1">
      <c r="A92" s="216">
        <v>86</v>
      </c>
      <c r="B92" s="217" t="s">
        <v>73</v>
      </c>
      <c r="C92" s="218" t="s">
        <v>5</v>
      </c>
      <c r="D92" s="219"/>
      <c r="E92" s="260"/>
      <c r="F92" s="219">
        <v>36736</v>
      </c>
      <c r="G92" s="219">
        <v>45282</v>
      </c>
      <c r="H92" s="221">
        <f t="shared" si="17"/>
        <v>123.26328397212542</v>
      </c>
      <c r="I92" s="219">
        <v>12787</v>
      </c>
      <c r="J92" s="219">
        <v>17145</v>
      </c>
      <c r="K92" s="266">
        <f t="shared" si="20"/>
        <v>134.0814890122781</v>
      </c>
      <c r="L92" s="220">
        <v>40282</v>
      </c>
      <c r="M92" s="219">
        <v>23772</v>
      </c>
      <c r="N92" s="222">
        <f t="shared" si="18"/>
        <v>59.013951640931431</v>
      </c>
      <c r="O92" s="219">
        <f t="shared" si="21"/>
        <v>47544</v>
      </c>
      <c r="P92" s="219">
        <v>14134</v>
      </c>
      <c r="Q92" s="219">
        <v>8337</v>
      </c>
      <c r="R92" s="222">
        <f t="shared" si="22"/>
        <v>58.985425215791707</v>
      </c>
      <c r="S92" s="223">
        <f t="shared" si="23"/>
        <v>16674</v>
      </c>
      <c r="T92" s="220">
        <v>43282</v>
      </c>
      <c r="U92" s="223">
        <v>15187</v>
      </c>
      <c r="V92" s="220">
        <f>W92*1.5</f>
        <v>44151</v>
      </c>
      <c r="W92" s="224">
        <v>29434</v>
      </c>
      <c r="X92" s="225">
        <f t="shared" si="19"/>
        <v>1.5</v>
      </c>
      <c r="Y92" s="541" t="s">
        <v>173</v>
      </c>
      <c r="Z92" s="541"/>
    </row>
    <row r="93" spans="1:26" s="226" customFormat="1" ht="27.75" customHeight="1">
      <c r="A93" s="216">
        <v>87</v>
      </c>
      <c r="B93" s="217" t="s">
        <v>20</v>
      </c>
      <c r="C93" s="218" t="s">
        <v>5</v>
      </c>
      <c r="D93" s="219"/>
      <c r="E93" s="260"/>
      <c r="F93" s="219">
        <v>60000</v>
      </c>
      <c r="G93" s="219">
        <v>61458</v>
      </c>
      <c r="H93" s="221">
        <f t="shared" si="17"/>
        <v>102.42999999999999</v>
      </c>
      <c r="I93" s="219">
        <v>20884</v>
      </c>
      <c r="J93" s="219">
        <v>20263</v>
      </c>
      <c r="K93" s="266">
        <f t="shared" si="20"/>
        <v>97.026431718061673</v>
      </c>
      <c r="L93" s="220">
        <v>61807</v>
      </c>
      <c r="M93" s="219">
        <v>34652</v>
      </c>
      <c r="N93" s="222">
        <f t="shared" si="18"/>
        <v>56.064847023799892</v>
      </c>
      <c r="O93" s="219">
        <f t="shared" si="21"/>
        <v>69304</v>
      </c>
      <c r="P93" s="219">
        <v>21687</v>
      </c>
      <c r="Q93" s="219">
        <v>12140</v>
      </c>
      <c r="R93" s="222">
        <f t="shared" si="22"/>
        <v>55.978235809471109</v>
      </c>
      <c r="S93" s="223">
        <f t="shared" si="23"/>
        <v>24280</v>
      </c>
      <c r="T93" s="220">
        <v>61000</v>
      </c>
      <c r="U93" s="223">
        <v>21035</v>
      </c>
      <c r="V93" s="220">
        <f t="shared" ref="V93:V96" si="27">W93*1.5</f>
        <v>66912</v>
      </c>
      <c r="W93" s="224">
        <v>44608</v>
      </c>
      <c r="X93" s="225">
        <f t="shared" si="19"/>
        <v>1.5</v>
      </c>
      <c r="Y93" s="541" t="s">
        <v>173</v>
      </c>
      <c r="Z93" s="541"/>
    </row>
    <row r="94" spans="1:26" s="226" customFormat="1" ht="25.5" customHeight="1">
      <c r="A94" s="216">
        <v>88</v>
      </c>
      <c r="B94" s="217" t="s">
        <v>21</v>
      </c>
      <c r="C94" s="218" t="s">
        <v>5</v>
      </c>
      <c r="D94" s="219"/>
      <c r="E94" s="260"/>
      <c r="F94" s="219">
        <v>79860</v>
      </c>
      <c r="G94" s="219">
        <v>67318</v>
      </c>
      <c r="H94" s="221">
        <f t="shared" si="17"/>
        <v>84.295016278487353</v>
      </c>
      <c r="I94" s="219">
        <v>28246</v>
      </c>
      <c r="J94" s="219">
        <v>22932</v>
      </c>
      <c r="K94" s="266">
        <f t="shared" si="20"/>
        <v>81.186716703250013</v>
      </c>
      <c r="L94" s="220">
        <v>88619</v>
      </c>
      <c r="M94" s="219">
        <v>32363</v>
      </c>
      <c r="N94" s="222">
        <f t="shared" si="18"/>
        <v>36.519256592829983</v>
      </c>
      <c r="O94" s="219">
        <f t="shared" si="21"/>
        <v>64726</v>
      </c>
      <c r="P94" s="219">
        <v>31094</v>
      </c>
      <c r="Q94" s="219">
        <v>11356</v>
      </c>
      <c r="R94" s="222">
        <f t="shared" si="22"/>
        <v>36.521515404901265</v>
      </c>
      <c r="S94" s="223">
        <f t="shared" si="23"/>
        <v>22712</v>
      </c>
      <c r="T94" s="220">
        <v>89292</v>
      </c>
      <c r="U94" s="223">
        <v>29764</v>
      </c>
      <c r="V94" s="220">
        <f t="shared" si="27"/>
        <v>78264</v>
      </c>
      <c r="W94" s="224">
        <v>52176</v>
      </c>
      <c r="X94" s="225">
        <f t="shared" si="19"/>
        <v>1.5</v>
      </c>
      <c r="Y94" s="541" t="s">
        <v>173</v>
      </c>
      <c r="Z94" s="541"/>
    </row>
    <row r="95" spans="1:26" s="226" customFormat="1" ht="25.5" customHeight="1">
      <c r="A95" s="216">
        <v>89</v>
      </c>
      <c r="B95" s="217" t="s">
        <v>74</v>
      </c>
      <c r="C95" s="218" t="s">
        <v>5</v>
      </c>
      <c r="D95" s="219"/>
      <c r="E95" s="260"/>
      <c r="F95" s="219">
        <v>28000</v>
      </c>
      <c r="G95" s="219">
        <v>27315</v>
      </c>
      <c r="H95" s="221">
        <f t="shared" si="17"/>
        <v>97.553571428571431</v>
      </c>
      <c r="I95" s="219">
        <v>9746</v>
      </c>
      <c r="J95" s="219">
        <v>6906</v>
      </c>
      <c r="K95" s="266">
        <f t="shared" si="20"/>
        <v>70.85983993433203</v>
      </c>
      <c r="L95" s="220">
        <v>29709</v>
      </c>
      <c r="M95" s="219">
        <v>12659</v>
      </c>
      <c r="N95" s="222">
        <f t="shared" si="18"/>
        <v>42.609983506681473</v>
      </c>
      <c r="O95" s="219">
        <f t="shared" si="21"/>
        <v>25318</v>
      </c>
      <c r="P95" s="219">
        <v>10424</v>
      </c>
      <c r="Q95" s="219">
        <v>3917</v>
      </c>
      <c r="R95" s="222">
        <f t="shared" si="22"/>
        <v>37.576745970836534</v>
      </c>
      <c r="S95" s="223">
        <f t="shared" si="23"/>
        <v>7834</v>
      </c>
      <c r="T95" s="220">
        <v>29709</v>
      </c>
      <c r="U95" s="223">
        <v>10424</v>
      </c>
      <c r="V95" s="220">
        <f t="shared" si="27"/>
        <v>37740</v>
      </c>
      <c r="W95" s="224">
        <v>25160</v>
      </c>
      <c r="X95" s="225">
        <f t="shared" si="19"/>
        <v>1.5</v>
      </c>
      <c r="Y95" s="541" t="s">
        <v>173</v>
      </c>
      <c r="Z95" s="541"/>
    </row>
    <row r="96" spans="1:26" s="226" customFormat="1" ht="40.5" customHeight="1">
      <c r="A96" s="216">
        <v>90</v>
      </c>
      <c r="B96" s="217" t="s">
        <v>105</v>
      </c>
      <c r="C96" s="218" t="s">
        <v>5</v>
      </c>
      <c r="D96" s="219"/>
      <c r="E96" s="260"/>
      <c r="F96" s="219">
        <v>24929</v>
      </c>
      <c r="G96" s="219">
        <v>15279</v>
      </c>
      <c r="H96" s="221">
        <f t="shared" si="17"/>
        <v>61.290063781138436</v>
      </c>
      <c r="I96" s="219">
        <v>8449</v>
      </c>
      <c r="J96" s="219">
        <v>6917</v>
      </c>
      <c r="K96" s="266">
        <f t="shared" si="20"/>
        <v>81.867676648124046</v>
      </c>
      <c r="L96" s="220">
        <v>25562</v>
      </c>
      <c r="M96" s="219">
        <v>11090</v>
      </c>
      <c r="N96" s="222">
        <f t="shared" si="18"/>
        <v>43.384711681402081</v>
      </c>
      <c r="O96" s="219">
        <f t="shared" si="21"/>
        <v>22180</v>
      </c>
      <c r="P96" s="219">
        <v>8969</v>
      </c>
      <c r="Q96" s="219">
        <v>3868</v>
      </c>
      <c r="R96" s="222">
        <f t="shared" si="22"/>
        <v>43.12632400490579</v>
      </c>
      <c r="S96" s="223">
        <f t="shared" si="23"/>
        <v>7736</v>
      </c>
      <c r="T96" s="220">
        <v>24722</v>
      </c>
      <c r="U96" s="223">
        <v>8669</v>
      </c>
      <c r="V96" s="220">
        <f t="shared" si="27"/>
        <v>30262.5</v>
      </c>
      <c r="W96" s="224">
        <v>20175</v>
      </c>
      <c r="X96" s="225">
        <f t="shared" si="19"/>
        <v>1.5</v>
      </c>
      <c r="Y96" s="541" t="s">
        <v>173</v>
      </c>
      <c r="Z96" s="541"/>
    </row>
    <row r="97" spans="1:26" s="50" customFormat="1" ht="42.75" customHeight="1">
      <c r="A97" s="107">
        <v>91</v>
      </c>
      <c r="B97" s="111" t="s">
        <v>75</v>
      </c>
      <c r="C97" s="108" t="s">
        <v>5</v>
      </c>
      <c r="D97" s="109"/>
      <c r="E97" s="259"/>
      <c r="F97" s="109">
        <v>19067</v>
      </c>
      <c r="G97" s="109">
        <v>3016</v>
      </c>
      <c r="H97" s="90">
        <f t="shared" si="17"/>
        <v>15.817905281376198</v>
      </c>
      <c r="I97" s="109">
        <v>6637</v>
      </c>
      <c r="J97" s="109">
        <v>705</v>
      </c>
      <c r="K97" s="265">
        <f t="shared" si="20"/>
        <v>10.622269097483802</v>
      </c>
      <c r="L97" s="113">
        <v>11806</v>
      </c>
      <c r="M97" s="109">
        <v>4653</v>
      </c>
      <c r="N97" s="116">
        <f t="shared" si="18"/>
        <v>39.412163306793161</v>
      </c>
      <c r="O97" s="109">
        <f t="shared" si="21"/>
        <v>9306</v>
      </c>
      <c r="P97" s="109">
        <v>4142</v>
      </c>
      <c r="Q97" s="109">
        <v>2020</v>
      </c>
      <c r="R97" s="116">
        <f t="shared" si="22"/>
        <v>48.768710767745048</v>
      </c>
      <c r="S97" s="119">
        <f t="shared" si="23"/>
        <v>4040</v>
      </c>
      <c r="T97" s="113">
        <v>2506</v>
      </c>
      <c r="U97" s="119">
        <v>2319</v>
      </c>
      <c r="V97" s="113">
        <f>W97*3</f>
        <v>12120</v>
      </c>
      <c r="W97" s="129">
        <v>4040</v>
      </c>
      <c r="X97" s="181">
        <f t="shared" si="19"/>
        <v>3</v>
      </c>
      <c r="Y97" s="506" t="s">
        <v>173</v>
      </c>
      <c r="Z97" s="506"/>
    </row>
    <row r="98" spans="1:26" s="50" customFormat="1" ht="42.75" customHeight="1">
      <c r="A98" s="107">
        <v>92</v>
      </c>
      <c r="B98" s="111" t="s">
        <v>118</v>
      </c>
      <c r="C98" s="108" t="s">
        <v>6</v>
      </c>
      <c r="D98" s="109"/>
      <c r="E98" s="259"/>
      <c r="F98" s="109">
        <v>3740</v>
      </c>
      <c r="G98" s="109">
        <v>4603</v>
      </c>
      <c r="H98" s="90">
        <f t="shared" si="17"/>
        <v>123.07486631016043</v>
      </c>
      <c r="I98" s="109">
        <v>1526</v>
      </c>
      <c r="J98" s="109">
        <v>1616</v>
      </c>
      <c r="K98" s="265">
        <f t="shared" si="20"/>
        <v>105.89777195281782</v>
      </c>
      <c r="L98" s="113">
        <v>3700</v>
      </c>
      <c r="M98" s="109">
        <v>1888</v>
      </c>
      <c r="N98" s="116">
        <f t="shared" si="18"/>
        <v>51.027027027027025</v>
      </c>
      <c r="O98" s="109">
        <f t="shared" si="21"/>
        <v>3776</v>
      </c>
      <c r="P98" s="109">
        <v>1850</v>
      </c>
      <c r="Q98" s="109">
        <v>24</v>
      </c>
      <c r="R98" s="116">
        <f t="shared" si="22"/>
        <v>1.2972972972972974</v>
      </c>
      <c r="S98" s="119">
        <f t="shared" si="23"/>
        <v>48</v>
      </c>
      <c r="T98" s="113">
        <v>3700</v>
      </c>
      <c r="U98" s="119">
        <v>1666</v>
      </c>
      <c r="V98" s="113">
        <f>W98*2</f>
        <v>3332</v>
      </c>
      <c r="W98" s="129">
        <v>1666</v>
      </c>
      <c r="X98" s="181">
        <f t="shared" si="19"/>
        <v>2</v>
      </c>
      <c r="Y98" s="506" t="s">
        <v>173</v>
      </c>
      <c r="Z98" s="506"/>
    </row>
    <row r="99" spans="1:26" s="50" customFormat="1" ht="25.5" customHeight="1">
      <c r="A99" s="107">
        <v>93</v>
      </c>
      <c r="B99" s="111" t="s">
        <v>22</v>
      </c>
      <c r="C99" s="108" t="s">
        <v>5</v>
      </c>
      <c r="D99" s="109"/>
      <c r="E99" s="259"/>
      <c r="F99" s="109">
        <v>4700</v>
      </c>
      <c r="G99" s="109">
        <v>1811</v>
      </c>
      <c r="H99" s="90">
        <f t="shared" si="17"/>
        <v>38.531914893617021</v>
      </c>
      <c r="I99" s="109">
        <v>1636</v>
      </c>
      <c r="J99" s="109">
        <v>258</v>
      </c>
      <c r="K99" s="265">
        <f t="shared" si="20"/>
        <v>15.770171149144256</v>
      </c>
      <c r="L99" s="113">
        <v>4500</v>
      </c>
      <c r="M99" s="109">
        <v>930</v>
      </c>
      <c r="N99" s="116">
        <f t="shared" si="18"/>
        <v>20.666666666666668</v>
      </c>
      <c r="O99" s="109">
        <f t="shared" si="21"/>
        <v>1860</v>
      </c>
      <c r="P99" s="109">
        <v>1579</v>
      </c>
      <c r="Q99" s="109">
        <v>309</v>
      </c>
      <c r="R99" s="116">
        <f t="shared" si="22"/>
        <v>19.569347688410385</v>
      </c>
      <c r="S99" s="119">
        <f t="shared" si="23"/>
        <v>618</v>
      </c>
      <c r="T99" s="113">
        <v>3000</v>
      </c>
      <c r="U99" s="119">
        <v>1100</v>
      </c>
      <c r="V99" s="113">
        <f>W99*3</f>
        <v>3300</v>
      </c>
      <c r="W99" s="129">
        <v>1100</v>
      </c>
      <c r="X99" s="181">
        <f t="shared" si="19"/>
        <v>3</v>
      </c>
      <c r="Y99" s="506" t="s">
        <v>173</v>
      </c>
      <c r="Z99" s="506"/>
    </row>
    <row r="100" spans="1:26" s="50" customFormat="1" ht="25.5">
      <c r="A100" s="107">
        <v>94</v>
      </c>
      <c r="B100" s="112" t="s">
        <v>76</v>
      </c>
      <c r="C100" s="108" t="s">
        <v>6</v>
      </c>
      <c r="D100" s="109"/>
      <c r="E100" s="259"/>
      <c r="F100" s="109"/>
      <c r="G100" s="109">
        <v>29955</v>
      </c>
      <c r="H100" s="90"/>
      <c r="I100" s="109"/>
      <c r="J100" s="109">
        <v>8377</v>
      </c>
      <c r="K100" s="265" t="e">
        <f t="shared" si="20"/>
        <v>#DIV/0!</v>
      </c>
      <c r="L100" s="113"/>
      <c r="M100" s="109">
        <v>12593</v>
      </c>
      <c r="N100" s="116">
        <v>0</v>
      </c>
      <c r="O100" s="109">
        <f t="shared" si="21"/>
        <v>25186</v>
      </c>
      <c r="P100" s="109"/>
      <c r="Q100" s="109">
        <v>4665</v>
      </c>
      <c r="R100" s="116" t="e">
        <f t="shared" si="22"/>
        <v>#DIV/0!</v>
      </c>
      <c r="S100" s="119">
        <f t="shared" si="23"/>
        <v>9330</v>
      </c>
      <c r="T100" s="113">
        <v>24216</v>
      </c>
      <c r="U100" s="119">
        <v>8969</v>
      </c>
      <c r="V100" s="113"/>
      <c r="W100" s="130"/>
      <c r="X100" s="181" t="e">
        <f t="shared" si="19"/>
        <v>#DIV/0!</v>
      </c>
      <c r="Y100" s="194"/>
      <c r="Z100" s="278"/>
    </row>
    <row r="101" spans="1:26" s="226" customFormat="1" ht="16.5" customHeight="1">
      <c r="A101" s="216">
        <v>95</v>
      </c>
      <c r="B101" s="217" t="s">
        <v>4</v>
      </c>
      <c r="C101" s="218" t="s">
        <v>5</v>
      </c>
      <c r="D101" s="219"/>
      <c r="E101" s="260"/>
      <c r="F101" s="219">
        <v>7217</v>
      </c>
      <c r="G101" s="219">
        <v>6842</v>
      </c>
      <c r="H101" s="221">
        <f t="shared" si="17"/>
        <v>94.803935153110714</v>
      </c>
      <c r="I101" s="219">
        <v>2510</v>
      </c>
      <c r="J101" s="219">
        <v>2311</v>
      </c>
      <c r="K101" s="266">
        <f t="shared" si="20"/>
        <v>92.071713147410364</v>
      </c>
      <c r="L101" s="220">
        <v>11244</v>
      </c>
      <c r="M101" s="219">
        <v>3927</v>
      </c>
      <c r="N101" s="222">
        <f t="shared" ref="N101:N104" si="28">M101/L101*100</f>
        <v>34.925293489861261</v>
      </c>
      <c r="O101" s="219">
        <f t="shared" si="21"/>
        <v>7854</v>
      </c>
      <c r="P101" s="219">
        <v>3945</v>
      </c>
      <c r="Q101" s="219">
        <v>1366</v>
      </c>
      <c r="R101" s="222">
        <f t="shared" si="22"/>
        <v>34.626108998732576</v>
      </c>
      <c r="S101" s="223">
        <f t="shared" si="23"/>
        <v>2732</v>
      </c>
      <c r="T101" s="220">
        <v>19217</v>
      </c>
      <c r="U101" s="223">
        <v>6626</v>
      </c>
      <c r="V101" s="220">
        <f>W101*1.5</f>
        <v>19059</v>
      </c>
      <c r="W101" s="224">
        <v>12706</v>
      </c>
      <c r="X101" s="225">
        <f t="shared" si="19"/>
        <v>1.5</v>
      </c>
      <c r="Y101" s="541" t="s">
        <v>175</v>
      </c>
      <c r="Z101" s="541"/>
    </row>
    <row r="102" spans="1:26" s="226" customFormat="1" ht="25.5" customHeight="1">
      <c r="A102" s="216">
        <v>96</v>
      </c>
      <c r="B102" s="217" t="s">
        <v>77</v>
      </c>
      <c r="C102" s="218" t="s">
        <v>5</v>
      </c>
      <c r="D102" s="219"/>
      <c r="E102" s="260"/>
      <c r="F102" s="219">
        <v>5731</v>
      </c>
      <c r="G102" s="219">
        <v>6451</v>
      </c>
      <c r="H102" s="221">
        <f t="shared" si="17"/>
        <v>112.56325248647705</v>
      </c>
      <c r="I102" s="219">
        <v>1967</v>
      </c>
      <c r="J102" s="219">
        <v>2285</v>
      </c>
      <c r="K102" s="266">
        <f t="shared" si="20"/>
        <v>116.16675139806812</v>
      </c>
      <c r="L102" s="220">
        <v>9632</v>
      </c>
      <c r="M102" s="219">
        <v>5252</v>
      </c>
      <c r="N102" s="222">
        <f t="shared" si="28"/>
        <v>54.526578073089702</v>
      </c>
      <c r="O102" s="219">
        <f t="shared" si="21"/>
        <v>10504</v>
      </c>
      <c r="P102" s="219">
        <v>3380</v>
      </c>
      <c r="Q102" s="219">
        <v>729</v>
      </c>
      <c r="R102" s="222">
        <f t="shared" si="22"/>
        <v>21.568047337278106</v>
      </c>
      <c r="S102" s="223">
        <f t="shared" si="23"/>
        <v>1458</v>
      </c>
      <c r="T102" s="220">
        <v>26000</v>
      </c>
      <c r="U102" s="223">
        <v>10225</v>
      </c>
      <c r="V102" s="220">
        <f t="shared" ref="V102:V103" si="29">W102*1.5</f>
        <v>18979.5</v>
      </c>
      <c r="W102" s="224">
        <v>12653</v>
      </c>
      <c r="X102" s="225">
        <f t="shared" si="19"/>
        <v>1.5</v>
      </c>
      <c r="Y102" s="541" t="s">
        <v>176</v>
      </c>
      <c r="Z102" s="541"/>
    </row>
    <row r="103" spans="1:26" s="226" customFormat="1" ht="43.5" customHeight="1">
      <c r="A103" s="216">
        <v>97</v>
      </c>
      <c r="B103" s="217" t="s">
        <v>78</v>
      </c>
      <c r="C103" s="218" t="s">
        <v>5</v>
      </c>
      <c r="D103" s="219"/>
      <c r="E103" s="260"/>
      <c r="F103" s="219">
        <v>750</v>
      </c>
      <c r="G103" s="219">
        <v>573</v>
      </c>
      <c r="H103" s="221">
        <f t="shared" si="17"/>
        <v>76.400000000000006</v>
      </c>
      <c r="I103" s="219">
        <v>261</v>
      </c>
      <c r="J103" s="219">
        <v>195</v>
      </c>
      <c r="K103" s="266">
        <f t="shared" si="20"/>
        <v>74.712643678160916</v>
      </c>
      <c r="L103" s="220">
        <v>750</v>
      </c>
      <c r="M103" s="219">
        <v>323</v>
      </c>
      <c r="N103" s="222">
        <f t="shared" si="28"/>
        <v>43.066666666666663</v>
      </c>
      <c r="O103" s="219">
        <f t="shared" si="21"/>
        <v>646</v>
      </c>
      <c r="P103" s="219">
        <v>263</v>
      </c>
      <c r="Q103" s="219">
        <v>107</v>
      </c>
      <c r="R103" s="222">
        <f t="shared" si="22"/>
        <v>40.684410646387832</v>
      </c>
      <c r="S103" s="223">
        <f t="shared" si="23"/>
        <v>214</v>
      </c>
      <c r="T103" s="220">
        <v>750</v>
      </c>
      <c r="U103" s="223">
        <v>261</v>
      </c>
      <c r="V103" s="220">
        <f t="shared" si="29"/>
        <v>529.5</v>
      </c>
      <c r="W103" s="224">
        <v>353</v>
      </c>
      <c r="X103" s="225">
        <f t="shared" si="19"/>
        <v>1.5</v>
      </c>
      <c r="Y103" s="541" t="s">
        <v>173</v>
      </c>
      <c r="Z103" s="541"/>
    </row>
    <row r="104" spans="1:26" ht="26.25" customHeight="1">
      <c r="A104" s="5">
        <v>98</v>
      </c>
      <c r="B104" s="8" t="s">
        <v>23</v>
      </c>
      <c r="C104" s="6" t="s">
        <v>5</v>
      </c>
      <c r="D104" s="15">
        <v>44937</v>
      </c>
      <c r="E104" s="104">
        <v>79538</v>
      </c>
      <c r="F104" s="15">
        <v>45126</v>
      </c>
      <c r="G104" s="15"/>
      <c r="H104" s="17">
        <f t="shared" si="17"/>
        <v>0</v>
      </c>
      <c r="I104" s="15">
        <v>15042</v>
      </c>
      <c r="J104" s="15">
        <v>0</v>
      </c>
      <c r="K104" s="264">
        <f t="shared" si="20"/>
        <v>0</v>
      </c>
      <c r="L104" s="26">
        <v>171341</v>
      </c>
      <c r="M104" s="15">
        <v>76524</v>
      </c>
      <c r="N104" s="19">
        <f t="shared" si="28"/>
        <v>44.661814743698244</v>
      </c>
      <c r="O104" s="15">
        <f t="shared" si="21"/>
        <v>153048</v>
      </c>
      <c r="P104" s="15">
        <v>60120</v>
      </c>
      <c r="Q104" s="15">
        <v>13725</v>
      </c>
      <c r="R104" s="19">
        <f t="shared" si="22"/>
        <v>22.82934131736527</v>
      </c>
      <c r="S104" s="54">
        <f t="shared" si="23"/>
        <v>27450</v>
      </c>
      <c r="T104" s="26">
        <v>211628</v>
      </c>
      <c r="U104" s="54">
        <v>73123</v>
      </c>
      <c r="V104" s="26">
        <f>W104*3</f>
        <v>183754.25526000001</v>
      </c>
      <c r="W104" s="54">
        <f>E104-(E104*$Y$7/100)</f>
        <v>61251.418420000002</v>
      </c>
      <c r="X104" s="181">
        <f t="shared" si="19"/>
        <v>3</v>
      </c>
      <c r="Y104" s="192"/>
      <c r="Z104" s="233"/>
    </row>
    <row r="105" spans="1:26" s="226" customFormat="1" ht="12.75" customHeight="1">
      <c r="A105" s="216">
        <v>99</v>
      </c>
      <c r="B105" s="217" t="s">
        <v>164</v>
      </c>
      <c r="C105" s="218" t="s">
        <v>5</v>
      </c>
      <c r="D105" s="219"/>
      <c r="E105" s="260"/>
      <c r="F105" s="219">
        <v>4800</v>
      </c>
      <c r="G105" s="219">
        <v>3878</v>
      </c>
      <c r="H105" s="221">
        <f t="shared" ref="H105:H157" si="30">G105/F105*100</f>
        <v>80.791666666666657</v>
      </c>
      <c r="I105" s="219">
        <v>1671</v>
      </c>
      <c r="J105" s="219">
        <v>698</v>
      </c>
      <c r="K105" s="266">
        <f t="shared" si="20"/>
        <v>41.77139437462597</v>
      </c>
      <c r="L105" s="220"/>
      <c r="M105" s="219"/>
      <c r="N105" s="222"/>
      <c r="O105" s="219">
        <f t="shared" si="21"/>
        <v>0</v>
      </c>
      <c r="P105" s="219"/>
      <c r="Q105" s="219"/>
      <c r="R105" s="222"/>
      <c r="S105" s="223">
        <f t="shared" si="23"/>
        <v>0</v>
      </c>
      <c r="T105" s="220">
        <v>4800</v>
      </c>
      <c r="U105" s="223">
        <v>1655</v>
      </c>
      <c r="V105" s="220">
        <f>W105*1.5</f>
        <v>4843.5</v>
      </c>
      <c r="W105" s="227">
        <v>3229</v>
      </c>
      <c r="X105" s="225">
        <f t="shared" si="19"/>
        <v>1.5</v>
      </c>
      <c r="Y105" s="541" t="s">
        <v>173</v>
      </c>
      <c r="Z105" s="541"/>
    </row>
    <row r="106" spans="1:26" ht="25.5">
      <c r="A106" s="5">
        <v>100</v>
      </c>
      <c r="B106" s="7" t="s">
        <v>79</v>
      </c>
      <c r="C106" s="6" t="s">
        <v>6</v>
      </c>
      <c r="D106" s="15">
        <v>37653</v>
      </c>
      <c r="E106" s="104">
        <v>66646</v>
      </c>
      <c r="F106" s="15">
        <v>169080</v>
      </c>
      <c r="G106" s="15">
        <v>146957</v>
      </c>
      <c r="H106" s="17">
        <f t="shared" si="30"/>
        <v>86.915661225455409</v>
      </c>
      <c r="I106" s="15">
        <v>56360</v>
      </c>
      <c r="J106" s="15">
        <v>60284</v>
      </c>
      <c r="K106" s="264">
        <f t="shared" si="20"/>
        <v>106.96238466997872</v>
      </c>
      <c r="L106" s="26">
        <v>149393</v>
      </c>
      <c r="M106" s="15">
        <v>75532</v>
      </c>
      <c r="N106" s="19">
        <f t="shared" ref="N106:N139" si="31">M106/L106*100</f>
        <v>50.559263151553289</v>
      </c>
      <c r="O106" s="15">
        <f t="shared" si="21"/>
        <v>151064</v>
      </c>
      <c r="P106" s="15">
        <v>49429</v>
      </c>
      <c r="Q106" s="15">
        <v>8012</v>
      </c>
      <c r="R106" s="19">
        <f t="shared" si="22"/>
        <v>16.209108013514335</v>
      </c>
      <c r="S106" s="54">
        <f t="shared" si="23"/>
        <v>16024</v>
      </c>
      <c r="T106" s="26">
        <v>190184</v>
      </c>
      <c r="U106" s="54">
        <v>54937</v>
      </c>
      <c r="V106" s="26">
        <f>W106*3</f>
        <v>153970.25442000001</v>
      </c>
      <c r="W106" s="54">
        <f t="shared" ref="W106:W121" si="32">E106-(E106*$Y$7/100)</f>
        <v>51323.418140000002</v>
      </c>
      <c r="X106" s="181">
        <f t="shared" si="19"/>
        <v>3</v>
      </c>
      <c r="Y106" s="192"/>
      <c r="Z106" s="233"/>
    </row>
    <row r="107" spans="1:26" ht="38.25" customHeight="1">
      <c r="A107" s="5">
        <v>101</v>
      </c>
      <c r="B107" s="7" t="s">
        <v>80</v>
      </c>
      <c r="C107" s="6" t="s">
        <v>5</v>
      </c>
      <c r="D107" s="15">
        <v>32223</v>
      </c>
      <c r="E107" s="104">
        <v>57035</v>
      </c>
      <c r="F107" s="15">
        <v>148280</v>
      </c>
      <c r="G107" s="15">
        <v>112330</v>
      </c>
      <c r="H107" s="17">
        <f t="shared" si="30"/>
        <v>75.755327758295124</v>
      </c>
      <c r="I107" s="15">
        <v>49433</v>
      </c>
      <c r="J107" s="15">
        <v>37190</v>
      </c>
      <c r="K107" s="264">
        <f t="shared" si="20"/>
        <v>75.233143851273439</v>
      </c>
      <c r="L107" s="26">
        <v>110933</v>
      </c>
      <c r="M107" s="15">
        <v>63312</v>
      </c>
      <c r="N107" s="19">
        <f t="shared" si="31"/>
        <v>57.072286875862012</v>
      </c>
      <c r="O107" s="15">
        <f t="shared" si="21"/>
        <v>126624</v>
      </c>
      <c r="P107" s="15">
        <v>36742</v>
      </c>
      <c r="Q107" s="15">
        <v>19300</v>
      </c>
      <c r="R107" s="19">
        <f t="shared" si="22"/>
        <v>52.52844156551086</v>
      </c>
      <c r="S107" s="54">
        <f t="shared" si="23"/>
        <v>38600</v>
      </c>
      <c r="T107" s="26">
        <v>127373</v>
      </c>
      <c r="U107" s="54">
        <v>42453</v>
      </c>
      <c r="V107" s="26">
        <f t="shared" ref="V107:V125" si="33">W107*3</f>
        <v>131766.24945</v>
      </c>
      <c r="W107" s="54">
        <f t="shared" si="32"/>
        <v>43922.083149999999</v>
      </c>
      <c r="X107" s="181">
        <f t="shared" si="19"/>
        <v>3</v>
      </c>
      <c r="Y107" s="192"/>
      <c r="Z107" s="233"/>
    </row>
    <row r="108" spans="1:26" ht="27.75" customHeight="1">
      <c r="A108" s="5">
        <v>102</v>
      </c>
      <c r="B108" s="7" t="s">
        <v>119</v>
      </c>
      <c r="C108" s="6" t="s">
        <v>5</v>
      </c>
      <c r="D108" s="15">
        <v>41590</v>
      </c>
      <c r="E108" s="104">
        <v>73614</v>
      </c>
      <c r="F108" s="15">
        <v>181096</v>
      </c>
      <c r="G108" s="15">
        <v>126184</v>
      </c>
      <c r="H108" s="17">
        <f t="shared" si="30"/>
        <v>69.677960860538064</v>
      </c>
      <c r="I108" s="15">
        <v>59489</v>
      </c>
      <c r="J108" s="15">
        <v>40481</v>
      </c>
      <c r="K108" s="264">
        <f t="shared" si="20"/>
        <v>68.047874396947336</v>
      </c>
      <c r="L108" s="26">
        <v>126994</v>
      </c>
      <c r="M108" s="15">
        <v>70016</v>
      </c>
      <c r="N108" s="19">
        <f t="shared" si="31"/>
        <v>55.133313384884332</v>
      </c>
      <c r="O108" s="15">
        <f t="shared" si="21"/>
        <v>140032</v>
      </c>
      <c r="P108" s="15">
        <v>42331</v>
      </c>
      <c r="Q108" s="15">
        <v>20915</v>
      </c>
      <c r="R108" s="19">
        <f t="shared" si="22"/>
        <v>49.408235099572416</v>
      </c>
      <c r="S108" s="54">
        <f t="shared" si="23"/>
        <v>41830</v>
      </c>
      <c r="T108" s="26">
        <v>128320</v>
      </c>
      <c r="U108" s="54">
        <v>37865</v>
      </c>
      <c r="V108" s="26">
        <f t="shared" si="33"/>
        <v>170068.21578</v>
      </c>
      <c r="W108" s="54">
        <f t="shared" si="32"/>
        <v>56689.40526</v>
      </c>
      <c r="X108" s="181">
        <f t="shared" si="19"/>
        <v>3</v>
      </c>
      <c r="Y108" s="192"/>
      <c r="Z108" s="233"/>
    </row>
    <row r="109" spans="1:26" ht="29.25" customHeight="1">
      <c r="A109" s="5">
        <v>103</v>
      </c>
      <c r="B109" s="7" t="s">
        <v>81</v>
      </c>
      <c r="C109" s="6" t="s">
        <v>5</v>
      </c>
      <c r="D109" s="15">
        <v>23857</v>
      </c>
      <c r="E109" s="104">
        <v>42227</v>
      </c>
      <c r="F109" s="15">
        <v>100950</v>
      </c>
      <c r="G109" s="15">
        <v>92737</v>
      </c>
      <c r="H109" s="17">
        <f t="shared" si="30"/>
        <v>91.864289252104996</v>
      </c>
      <c r="I109" s="15">
        <v>33650</v>
      </c>
      <c r="J109" s="15">
        <v>37508</v>
      </c>
      <c r="K109" s="264">
        <f t="shared" si="20"/>
        <v>111.46508172362554</v>
      </c>
      <c r="L109" s="26">
        <v>104200</v>
      </c>
      <c r="M109" s="15">
        <v>51174</v>
      </c>
      <c r="N109" s="19">
        <f t="shared" si="31"/>
        <v>49.111324376199619</v>
      </c>
      <c r="O109" s="15">
        <f t="shared" si="21"/>
        <v>102348</v>
      </c>
      <c r="P109" s="15">
        <v>34733</v>
      </c>
      <c r="Q109" s="15">
        <v>0</v>
      </c>
      <c r="R109" s="19">
        <f t="shared" si="22"/>
        <v>0</v>
      </c>
      <c r="S109" s="54">
        <f t="shared" si="23"/>
        <v>0</v>
      </c>
      <c r="T109" s="26">
        <v>96010</v>
      </c>
      <c r="U109" s="54">
        <v>30606</v>
      </c>
      <c r="V109" s="26">
        <f t="shared" si="33"/>
        <v>97555.771290000004</v>
      </c>
      <c r="W109" s="54">
        <f t="shared" si="32"/>
        <v>32518.59043</v>
      </c>
      <c r="X109" s="181">
        <f t="shared" si="19"/>
        <v>3</v>
      </c>
      <c r="Y109" s="192"/>
      <c r="Z109" s="233"/>
    </row>
    <row r="110" spans="1:26" ht="28.5" customHeight="1">
      <c r="A110" s="5">
        <v>104</v>
      </c>
      <c r="B110" s="7" t="s">
        <v>120</v>
      </c>
      <c r="C110" s="6" t="s">
        <v>6</v>
      </c>
      <c r="D110" s="15">
        <v>25732</v>
      </c>
      <c r="E110" s="104">
        <v>45546</v>
      </c>
      <c r="F110" s="15">
        <v>142050</v>
      </c>
      <c r="G110" s="15">
        <v>103144</v>
      </c>
      <c r="H110" s="17">
        <f t="shared" si="30"/>
        <v>72.611052446321722</v>
      </c>
      <c r="I110" s="15">
        <v>49015</v>
      </c>
      <c r="J110" s="15">
        <v>49337</v>
      </c>
      <c r="K110" s="264">
        <f t="shared" si="20"/>
        <v>100.65694175252473</v>
      </c>
      <c r="L110" s="26">
        <v>115259</v>
      </c>
      <c r="M110" s="15">
        <v>58802</v>
      </c>
      <c r="N110" s="19">
        <f t="shared" si="31"/>
        <v>51.017274139112779</v>
      </c>
      <c r="O110" s="15">
        <f t="shared" si="21"/>
        <v>117604</v>
      </c>
      <c r="P110" s="15">
        <v>38375</v>
      </c>
      <c r="Q110" s="15">
        <v>16591</v>
      </c>
      <c r="R110" s="19">
        <f t="shared" si="22"/>
        <v>43.23387622149837</v>
      </c>
      <c r="S110" s="54">
        <f t="shared" si="23"/>
        <v>33182</v>
      </c>
      <c r="T110" s="26">
        <v>131202</v>
      </c>
      <c r="U110" s="54">
        <v>36161</v>
      </c>
      <c r="V110" s="26">
        <f t="shared" si="33"/>
        <v>105223.55742000001</v>
      </c>
      <c r="W110" s="54">
        <f t="shared" si="32"/>
        <v>35074.519140000004</v>
      </c>
      <c r="X110" s="181">
        <f t="shared" si="19"/>
        <v>3</v>
      </c>
      <c r="Y110" s="192"/>
      <c r="Z110" s="233"/>
    </row>
    <row r="111" spans="1:26" ht="26.25" customHeight="1">
      <c r="A111" s="5">
        <v>105</v>
      </c>
      <c r="B111" s="7" t="s">
        <v>82</v>
      </c>
      <c r="C111" s="6" t="s">
        <v>5</v>
      </c>
      <c r="D111" s="15">
        <v>34266</v>
      </c>
      <c r="E111" s="104">
        <v>60651</v>
      </c>
      <c r="F111" s="15">
        <v>135799</v>
      </c>
      <c r="G111" s="15">
        <v>97085</v>
      </c>
      <c r="H111" s="17">
        <f t="shared" si="30"/>
        <v>71.491689924078969</v>
      </c>
      <c r="I111" s="15">
        <v>45266</v>
      </c>
      <c r="J111" s="15">
        <v>28567</v>
      </c>
      <c r="K111" s="264">
        <f t="shared" si="20"/>
        <v>63.109176865638673</v>
      </c>
      <c r="L111" s="26">
        <v>136670</v>
      </c>
      <c r="M111" s="15">
        <v>70122</v>
      </c>
      <c r="N111" s="19">
        <f t="shared" si="31"/>
        <v>51.307529084656466</v>
      </c>
      <c r="O111" s="15">
        <f t="shared" si="21"/>
        <v>140244</v>
      </c>
      <c r="P111" s="15">
        <v>45557</v>
      </c>
      <c r="Q111" s="15">
        <v>23882</v>
      </c>
      <c r="R111" s="19">
        <f t="shared" si="22"/>
        <v>52.42224027043045</v>
      </c>
      <c r="S111" s="54">
        <f t="shared" si="23"/>
        <v>47764</v>
      </c>
      <c r="T111" s="26">
        <v>140602</v>
      </c>
      <c r="U111" s="54">
        <v>47029</v>
      </c>
      <c r="V111" s="26">
        <f t="shared" si="33"/>
        <v>140120.18576999998</v>
      </c>
      <c r="W111" s="54">
        <f t="shared" si="32"/>
        <v>46706.728589999999</v>
      </c>
      <c r="X111" s="181">
        <f t="shared" si="19"/>
        <v>2.9999999999999996</v>
      </c>
      <c r="Y111" s="192"/>
      <c r="Z111" s="233"/>
    </row>
    <row r="112" spans="1:26" ht="28.5" customHeight="1">
      <c r="A112" s="5">
        <v>106</v>
      </c>
      <c r="B112" s="7" t="s">
        <v>83</v>
      </c>
      <c r="C112" s="6" t="s">
        <v>5</v>
      </c>
      <c r="D112" s="15">
        <v>25518</v>
      </c>
      <c r="E112" s="104">
        <v>45167</v>
      </c>
      <c r="F112" s="15">
        <v>122350</v>
      </c>
      <c r="G112" s="15">
        <v>104740</v>
      </c>
      <c r="H112" s="17">
        <f t="shared" si="30"/>
        <v>85.606865549652639</v>
      </c>
      <c r="I112" s="15">
        <v>40783</v>
      </c>
      <c r="J112" s="15">
        <v>34974</v>
      </c>
      <c r="K112" s="264">
        <f t="shared" si="20"/>
        <v>85.756320035308832</v>
      </c>
      <c r="L112" s="26">
        <v>122350</v>
      </c>
      <c r="M112" s="15">
        <v>57877</v>
      </c>
      <c r="N112" s="19">
        <f t="shared" si="31"/>
        <v>47.304454434000817</v>
      </c>
      <c r="O112" s="15">
        <f t="shared" si="21"/>
        <v>115754</v>
      </c>
      <c r="P112" s="15">
        <v>40783</v>
      </c>
      <c r="Q112" s="15">
        <v>17881</v>
      </c>
      <c r="R112" s="19">
        <f t="shared" si="22"/>
        <v>43.844248829169018</v>
      </c>
      <c r="S112" s="54">
        <f t="shared" si="23"/>
        <v>35762</v>
      </c>
      <c r="T112" s="26">
        <v>122238</v>
      </c>
      <c r="U112" s="54">
        <v>38587</v>
      </c>
      <c r="V112" s="26">
        <f t="shared" si="33"/>
        <v>104347.96509000001</v>
      </c>
      <c r="W112" s="54">
        <f t="shared" si="32"/>
        <v>34782.655030000002</v>
      </c>
      <c r="X112" s="181">
        <f t="shared" si="19"/>
        <v>3</v>
      </c>
      <c r="Y112" s="192"/>
      <c r="Z112" s="233"/>
    </row>
    <row r="113" spans="1:26" ht="28.5" customHeight="1">
      <c r="A113" s="5">
        <v>107</v>
      </c>
      <c r="B113" s="7" t="s">
        <v>84</v>
      </c>
      <c r="C113" s="6" t="s">
        <v>5</v>
      </c>
      <c r="D113" s="15">
        <v>33776</v>
      </c>
      <c r="E113" s="104">
        <v>59784</v>
      </c>
      <c r="F113" s="15">
        <v>161351</v>
      </c>
      <c r="G113" s="15">
        <v>124185</v>
      </c>
      <c r="H113" s="17">
        <f t="shared" si="30"/>
        <v>76.965745486547959</v>
      </c>
      <c r="I113" s="15">
        <v>53784</v>
      </c>
      <c r="J113" s="15">
        <v>51247</v>
      </c>
      <c r="K113" s="264">
        <f t="shared" si="20"/>
        <v>95.28298378699985</v>
      </c>
      <c r="L113" s="26">
        <v>161352</v>
      </c>
      <c r="M113" s="15">
        <v>61242</v>
      </c>
      <c r="N113" s="19">
        <f t="shared" si="31"/>
        <v>37.955525806931426</v>
      </c>
      <c r="O113" s="15">
        <f t="shared" si="21"/>
        <v>122484</v>
      </c>
      <c r="P113" s="15">
        <v>53784</v>
      </c>
      <c r="Q113" s="15">
        <v>10980</v>
      </c>
      <c r="R113" s="19">
        <f t="shared" si="22"/>
        <v>20.414993306559573</v>
      </c>
      <c r="S113" s="54">
        <f t="shared" si="23"/>
        <v>21960</v>
      </c>
      <c r="T113" s="26">
        <v>160614</v>
      </c>
      <c r="U113" s="54">
        <v>49675</v>
      </c>
      <c r="V113" s="26">
        <f t="shared" si="33"/>
        <v>138117.18167999998</v>
      </c>
      <c r="W113" s="54">
        <f t="shared" si="32"/>
        <v>46039.060559999998</v>
      </c>
      <c r="X113" s="181">
        <f t="shared" si="19"/>
        <v>2.9999999999999996</v>
      </c>
      <c r="Y113" s="192"/>
      <c r="Z113" s="233"/>
    </row>
    <row r="114" spans="1:26" ht="28.5" customHeight="1">
      <c r="A114" s="5">
        <v>108</v>
      </c>
      <c r="B114" s="7" t="s">
        <v>85</v>
      </c>
      <c r="C114" s="6" t="s">
        <v>5</v>
      </c>
      <c r="D114" s="15">
        <v>21399</v>
      </c>
      <c r="E114" s="104">
        <v>37876</v>
      </c>
      <c r="F114" s="15">
        <v>82351</v>
      </c>
      <c r="G114" s="15">
        <v>81058</v>
      </c>
      <c r="H114" s="17">
        <f t="shared" si="30"/>
        <v>98.429891561729661</v>
      </c>
      <c r="I114" s="15">
        <v>26366</v>
      </c>
      <c r="J114" s="15">
        <v>26374</v>
      </c>
      <c r="K114" s="264">
        <f t="shared" si="20"/>
        <v>100.03034210725934</v>
      </c>
      <c r="L114" s="26">
        <v>85513</v>
      </c>
      <c r="M114" s="15">
        <v>41279</v>
      </c>
      <c r="N114" s="19">
        <f t="shared" si="31"/>
        <v>48.272192532129615</v>
      </c>
      <c r="O114" s="15">
        <f t="shared" si="21"/>
        <v>82558</v>
      </c>
      <c r="P114" s="15">
        <v>28504</v>
      </c>
      <c r="Q114" s="15">
        <v>13507</v>
      </c>
      <c r="R114" s="19">
        <f t="shared" si="22"/>
        <v>47.386331742913278</v>
      </c>
      <c r="S114" s="54">
        <f t="shared" si="23"/>
        <v>27014</v>
      </c>
      <c r="T114" s="26">
        <v>81980</v>
      </c>
      <c r="U114" s="54">
        <v>27291</v>
      </c>
      <c r="V114" s="26">
        <f t="shared" si="33"/>
        <v>87503.786519999994</v>
      </c>
      <c r="W114" s="54">
        <f t="shared" si="32"/>
        <v>29167.92884</v>
      </c>
      <c r="X114" s="181">
        <f t="shared" si="19"/>
        <v>2.9999999999999996</v>
      </c>
      <c r="Y114" s="192"/>
      <c r="Z114" s="233"/>
    </row>
    <row r="115" spans="1:26" ht="28.5" customHeight="1">
      <c r="A115" s="5">
        <v>109</v>
      </c>
      <c r="B115" s="7" t="s">
        <v>24</v>
      </c>
      <c r="C115" s="6" t="s">
        <v>5</v>
      </c>
      <c r="D115" s="15">
        <v>39160</v>
      </c>
      <c r="E115" s="104">
        <v>69313</v>
      </c>
      <c r="F115" s="15">
        <v>147292</v>
      </c>
      <c r="G115" s="15">
        <v>140604</v>
      </c>
      <c r="H115" s="17">
        <f t="shared" si="30"/>
        <v>95.459359639355839</v>
      </c>
      <c r="I115" s="15">
        <v>50097</v>
      </c>
      <c r="J115" s="15">
        <v>46873</v>
      </c>
      <c r="K115" s="264">
        <f t="shared" si="20"/>
        <v>93.564484899295365</v>
      </c>
      <c r="L115" s="26">
        <v>163554</v>
      </c>
      <c r="M115" s="15">
        <v>73789</v>
      </c>
      <c r="N115" s="19">
        <f t="shared" si="31"/>
        <v>45.115986157477039</v>
      </c>
      <c r="O115" s="15">
        <f t="shared" si="21"/>
        <v>147578</v>
      </c>
      <c r="P115" s="15">
        <v>54449</v>
      </c>
      <c r="Q115" s="15">
        <v>25257</v>
      </c>
      <c r="R115" s="19">
        <f t="shared" si="22"/>
        <v>46.386526841631621</v>
      </c>
      <c r="S115" s="54">
        <f t="shared" si="23"/>
        <v>50514</v>
      </c>
      <c r="T115" s="26">
        <v>162162</v>
      </c>
      <c r="U115" s="54">
        <v>53774</v>
      </c>
      <c r="V115" s="26">
        <f t="shared" si="33"/>
        <v>160131.74450999999</v>
      </c>
      <c r="W115" s="54">
        <f t="shared" si="32"/>
        <v>53377.248169999999</v>
      </c>
      <c r="X115" s="181">
        <f t="shared" si="19"/>
        <v>3</v>
      </c>
      <c r="Y115" s="192"/>
      <c r="Z115" s="233"/>
    </row>
    <row r="116" spans="1:26" ht="27" customHeight="1">
      <c r="A116" s="5">
        <v>110</v>
      </c>
      <c r="B116" s="7" t="s">
        <v>86</v>
      </c>
      <c r="C116" s="6" t="s">
        <v>5</v>
      </c>
      <c r="D116" s="15">
        <v>24938</v>
      </c>
      <c r="E116" s="104">
        <v>44140</v>
      </c>
      <c r="F116" s="15">
        <v>151827</v>
      </c>
      <c r="G116" s="15">
        <v>102838</v>
      </c>
      <c r="H116" s="17">
        <f t="shared" si="30"/>
        <v>67.733670559254946</v>
      </c>
      <c r="I116" s="15">
        <v>50609</v>
      </c>
      <c r="J116" s="15">
        <v>34276</v>
      </c>
      <c r="K116" s="264">
        <f t="shared" si="20"/>
        <v>67.727084115473531</v>
      </c>
      <c r="L116" s="26">
        <v>140221</v>
      </c>
      <c r="M116" s="15">
        <v>55022</v>
      </c>
      <c r="N116" s="19">
        <f t="shared" si="31"/>
        <v>39.239486239578952</v>
      </c>
      <c r="O116" s="15">
        <f t="shared" si="21"/>
        <v>110044</v>
      </c>
      <c r="P116" s="15">
        <v>46740</v>
      </c>
      <c r="Q116" s="15">
        <v>18339</v>
      </c>
      <c r="R116" s="19">
        <f t="shared" si="22"/>
        <v>39.236200256739409</v>
      </c>
      <c r="S116" s="54">
        <f t="shared" si="23"/>
        <v>36678</v>
      </c>
      <c r="T116" s="26">
        <v>148273</v>
      </c>
      <c r="U116" s="54">
        <v>49423</v>
      </c>
      <c r="V116" s="26">
        <f t="shared" si="33"/>
        <v>101975.31779999999</v>
      </c>
      <c r="W116" s="54">
        <f t="shared" si="32"/>
        <v>33991.772599999997</v>
      </c>
      <c r="X116" s="181">
        <f t="shared" si="19"/>
        <v>3</v>
      </c>
      <c r="Y116" s="192"/>
      <c r="Z116" s="233"/>
    </row>
    <row r="117" spans="1:26" ht="27" customHeight="1">
      <c r="A117" s="5">
        <v>111</v>
      </c>
      <c r="B117" s="7" t="s">
        <v>87</v>
      </c>
      <c r="C117" s="6" t="s">
        <v>5</v>
      </c>
      <c r="D117" s="15">
        <v>27318</v>
      </c>
      <c r="E117" s="104">
        <v>48353</v>
      </c>
      <c r="F117" s="15">
        <v>135383</v>
      </c>
      <c r="G117" s="15">
        <v>127333</v>
      </c>
      <c r="H117" s="17">
        <f t="shared" si="30"/>
        <v>94.053906325018659</v>
      </c>
      <c r="I117" s="15">
        <v>45105</v>
      </c>
      <c r="J117" s="15">
        <v>42983</v>
      </c>
      <c r="K117" s="264">
        <f t="shared" si="20"/>
        <v>95.295421793592723</v>
      </c>
      <c r="L117" s="26">
        <v>136041</v>
      </c>
      <c r="M117" s="15">
        <v>68252</v>
      </c>
      <c r="N117" s="19">
        <f t="shared" si="31"/>
        <v>50.170169287200181</v>
      </c>
      <c r="O117" s="15">
        <f t="shared" si="21"/>
        <v>136504</v>
      </c>
      <c r="P117" s="15">
        <v>45105</v>
      </c>
      <c r="Q117" s="15">
        <v>22751</v>
      </c>
      <c r="R117" s="19">
        <f t="shared" si="22"/>
        <v>50.440084247866089</v>
      </c>
      <c r="S117" s="54">
        <f t="shared" si="23"/>
        <v>45502</v>
      </c>
      <c r="T117" s="26">
        <v>135013</v>
      </c>
      <c r="U117" s="54">
        <v>45001</v>
      </c>
      <c r="V117" s="26">
        <f t="shared" si="33"/>
        <v>111708.48530999999</v>
      </c>
      <c r="W117" s="54">
        <f t="shared" si="32"/>
        <v>37236.161769999999</v>
      </c>
      <c r="X117" s="181">
        <f t="shared" si="19"/>
        <v>3</v>
      </c>
      <c r="Y117" s="192"/>
      <c r="Z117" s="233"/>
    </row>
    <row r="118" spans="1:26" ht="27" customHeight="1">
      <c r="A118" s="5">
        <v>112</v>
      </c>
      <c r="B118" s="7" t="s">
        <v>112</v>
      </c>
      <c r="C118" s="6" t="s">
        <v>5</v>
      </c>
      <c r="D118" s="15">
        <v>20564</v>
      </c>
      <c r="E118" s="104">
        <v>36398</v>
      </c>
      <c r="F118" s="15">
        <v>76086</v>
      </c>
      <c r="G118" s="15">
        <v>70369</v>
      </c>
      <c r="H118" s="17">
        <f t="shared" si="30"/>
        <v>92.486134111400247</v>
      </c>
      <c r="I118" s="15">
        <v>25362</v>
      </c>
      <c r="J118" s="15">
        <v>26499</v>
      </c>
      <c r="K118" s="264">
        <f t="shared" si="20"/>
        <v>104.48308493021055</v>
      </c>
      <c r="L118" s="26">
        <v>76086</v>
      </c>
      <c r="M118" s="15">
        <v>37822</v>
      </c>
      <c r="N118" s="19">
        <f t="shared" si="31"/>
        <v>49.709539205635728</v>
      </c>
      <c r="O118" s="15">
        <f t="shared" si="21"/>
        <v>75644</v>
      </c>
      <c r="P118" s="15">
        <v>25362</v>
      </c>
      <c r="Q118" s="15">
        <v>12970</v>
      </c>
      <c r="R118" s="19">
        <f t="shared" si="22"/>
        <v>51.139500039429066</v>
      </c>
      <c r="S118" s="54">
        <f t="shared" si="23"/>
        <v>25940</v>
      </c>
      <c r="T118" s="26">
        <v>81623</v>
      </c>
      <c r="U118" s="54">
        <v>27302</v>
      </c>
      <c r="V118" s="26">
        <f t="shared" si="33"/>
        <v>84089.207460000005</v>
      </c>
      <c r="W118" s="54">
        <f t="shared" si="32"/>
        <v>28029.735820000002</v>
      </c>
      <c r="X118" s="181">
        <f t="shared" si="19"/>
        <v>3</v>
      </c>
      <c r="Y118" s="192"/>
      <c r="Z118" s="233"/>
    </row>
    <row r="119" spans="1:26" ht="27" customHeight="1">
      <c r="A119" s="5">
        <v>113</v>
      </c>
      <c r="B119" s="7" t="s">
        <v>88</v>
      </c>
      <c r="C119" s="6" t="s">
        <v>5</v>
      </c>
      <c r="D119" s="15">
        <v>17461</v>
      </c>
      <c r="E119" s="104">
        <v>30906</v>
      </c>
      <c r="F119" s="15">
        <v>82907</v>
      </c>
      <c r="G119" s="15">
        <v>72128</v>
      </c>
      <c r="H119" s="17">
        <f t="shared" si="30"/>
        <v>86.998685273861071</v>
      </c>
      <c r="I119" s="15">
        <v>27636</v>
      </c>
      <c r="J119" s="15">
        <v>27939</v>
      </c>
      <c r="K119" s="264">
        <f t="shared" si="20"/>
        <v>101.09639600521059</v>
      </c>
      <c r="L119" s="26">
        <v>86713</v>
      </c>
      <c r="M119" s="15">
        <v>37749</v>
      </c>
      <c r="N119" s="19">
        <f t="shared" si="31"/>
        <v>43.533264908375905</v>
      </c>
      <c r="O119" s="15">
        <f t="shared" si="21"/>
        <v>75498</v>
      </c>
      <c r="P119" s="15">
        <v>28904</v>
      </c>
      <c r="Q119" s="15">
        <v>14369</v>
      </c>
      <c r="R119" s="19">
        <f t="shared" si="22"/>
        <v>49.712842513146967</v>
      </c>
      <c r="S119" s="54">
        <f t="shared" si="23"/>
        <v>28738</v>
      </c>
      <c r="T119" s="26">
        <v>108978</v>
      </c>
      <c r="U119" s="54">
        <v>35519</v>
      </c>
      <c r="V119" s="26">
        <f t="shared" si="33"/>
        <v>71401.204620000004</v>
      </c>
      <c r="W119" s="54">
        <f t="shared" si="32"/>
        <v>23800.401539999999</v>
      </c>
      <c r="X119" s="181">
        <f t="shared" si="19"/>
        <v>3.0000000000000004</v>
      </c>
      <c r="Y119" s="192"/>
      <c r="Z119" s="233"/>
    </row>
    <row r="120" spans="1:26" ht="25.5" customHeight="1">
      <c r="A120" s="5">
        <v>114</v>
      </c>
      <c r="B120" s="7" t="s">
        <v>25</v>
      </c>
      <c r="C120" s="6" t="s">
        <v>5</v>
      </c>
      <c r="D120" s="15">
        <v>19992</v>
      </c>
      <c r="E120" s="104">
        <v>35386</v>
      </c>
      <c r="F120" s="15">
        <v>109286</v>
      </c>
      <c r="G120" s="15">
        <v>63170</v>
      </c>
      <c r="H120" s="17">
        <f t="shared" si="30"/>
        <v>57.802463261533951</v>
      </c>
      <c r="I120" s="15">
        <v>36429</v>
      </c>
      <c r="J120" s="15">
        <v>24295</v>
      </c>
      <c r="K120" s="264">
        <f t="shared" si="20"/>
        <v>66.69137225836559</v>
      </c>
      <c r="L120" s="26">
        <v>108296</v>
      </c>
      <c r="M120" s="15">
        <v>17064</v>
      </c>
      <c r="N120" s="19">
        <f t="shared" si="31"/>
        <v>15.756814656127649</v>
      </c>
      <c r="O120" s="15">
        <f t="shared" si="21"/>
        <v>34128</v>
      </c>
      <c r="P120" s="15">
        <v>36099</v>
      </c>
      <c r="Q120" s="15">
        <v>6563</v>
      </c>
      <c r="R120" s="19">
        <f t="shared" si="22"/>
        <v>18.180559018255352</v>
      </c>
      <c r="S120" s="54">
        <f t="shared" si="23"/>
        <v>13126</v>
      </c>
      <c r="T120" s="26">
        <v>108296</v>
      </c>
      <c r="U120" s="54">
        <v>36099</v>
      </c>
      <c r="V120" s="26">
        <f t="shared" si="33"/>
        <v>81751.214220000009</v>
      </c>
      <c r="W120" s="54">
        <f t="shared" si="32"/>
        <v>27250.404740000002</v>
      </c>
      <c r="X120" s="181">
        <f t="shared" si="19"/>
        <v>3</v>
      </c>
      <c r="Y120" s="192"/>
      <c r="Z120" s="233"/>
    </row>
    <row r="121" spans="1:26" ht="25.5" customHeight="1">
      <c r="A121" s="5">
        <v>115</v>
      </c>
      <c r="B121" s="7" t="s">
        <v>89</v>
      </c>
      <c r="C121" s="6" t="s">
        <v>5</v>
      </c>
      <c r="D121" s="15">
        <v>62816</v>
      </c>
      <c r="E121" s="104">
        <v>111184</v>
      </c>
      <c r="F121" s="15">
        <v>236128</v>
      </c>
      <c r="G121" s="15">
        <v>203915</v>
      </c>
      <c r="H121" s="17">
        <f t="shared" si="30"/>
        <v>86.357822875728417</v>
      </c>
      <c r="I121" s="15">
        <v>78783</v>
      </c>
      <c r="J121" s="15">
        <v>66219</v>
      </c>
      <c r="K121" s="264">
        <f t="shared" si="20"/>
        <v>84.052397090742929</v>
      </c>
      <c r="L121" s="26">
        <v>223065</v>
      </c>
      <c r="M121" s="15">
        <v>121499</v>
      </c>
      <c r="N121" s="19">
        <f t="shared" si="31"/>
        <v>54.467980185147823</v>
      </c>
      <c r="O121" s="15">
        <f t="shared" si="21"/>
        <v>242998</v>
      </c>
      <c r="P121" s="15">
        <v>74355</v>
      </c>
      <c r="Q121" s="15">
        <v>40499</v>
      </c>
      <c r="R121" s="19">
        <f t="shared" si="22"/>
        <v>54.467083585501982</v>
      </c>
      <c r="S121" s="54">
        <f t="shared" si="23"/>
        <v>80998</v>
      </c>
      <c r="T121" s="26">
        <v>242685</v>
      </c>
      <c r="U121" s="54">
        <v>78206</v>
      </c>
      <c r="V121" s="26">
        <f t="shared" si="33"/>
        <v>256865.05968000001</v>
      </c>
      <c r="W121" s="54">
        <f t="shared" si="32"/>
        <v>85621.686560000002</v>
      </c>
      <c r="X121" s="181">
        <f t="shared" si="19"/>
        <v>3</v>
      </c>
      <c r="Y121" s="192"/>
      <c r="Z121" s="233"/>
    </row>
    <row r="122" spans="1:26" s="226" customFormat="1" ht="25.5" customHeight="1">
      <c r="A122" s="216">
        <v>116</v>
      </c>
      <c r="B122" s="217" t="s">
        <v>26</v>
      </c>
      <c r="C122" s="218" t="s">
        <v>5</v>
      </c>
      <c r="D122" s="219"/>
      <c r="E122" s="260"/>
      <c r="F122" s="219">
        <v>872</v>
      </c>
      <c r="G122" s="219">
        <v>377</v>
      </c>
      <c r="H122" s="221">
        <f t="shared" si="30"/>
        <v>43.23394495412844</v>
      </c>
      <c r="I122" s="219">
        <v>287</v>
      </c>
      <c r="J122" s="219">
        <v>93</v>
      </c>
      <c r="K122" s="266">
        <f t="shared" si="20"/>
        <v>32.404181184668992</v>
      </c>
      <c r="L122" s="220">
        <v>864</v>
      </c>
      <c r="M122" s="219">
        <v>145</v>
      </c>
      <c r="N122" s="222">
        <f t="shared" si="31"/>
        <v>16.782407407407408</v>
      </c>
      <c r="O122" s="219">
        <f t="shared" si="21"/>
        <v>290</v>
      </c>
      <c r="P122" s="219">
        <v>288</v>
      </c>
      <c r="Q122" s="219">
        <v>30</v>
      </c>
      <c r="R122" s="222">
        <f t="shared" si="22"/>
        <v>10.416666666666666</v>
      </c>
      <c r="S122" s="223">
        <f t="shared" si="23"/>
        <v>60</v>
      </c>
      <c r="T122" s="228"/>
      <c r="U122" s="229"/>
      <c r="V122" s="220">
        <f>W122*1.5</f>
        <v>594</v>
      </c>
      <c r="W122" s="227">
        <v>396</v>
      </c>
      <c r="X122" s="225">
        <f t="shared" si="19"/>
        <v>1.5</v>
      </c>
      <c r="Y122" s="230"/>
      <c r="Z122" s="280"/>
    </row>
    <row r="123" spans="1:26" ht="25.5" customHeight="1">
      <c r="A123" s="5">
        <v>117</v>
      </c>
      <c r="B123" s="7" t="s">
        <v>90</v>
      </c>
      <c r="C123" s="6" t="s">
        <v>5</v>
      </c>
      <c r="D123" s="15">
        <v>30694</v>
      </c>
      <c r="E123" s="104">
        <v>54328</v>
      </c>
      <c r="F123" s="15">
        <v>132050</v>
      </c>
      <c r="G123" s="15">
        <v>120589</v>
      </c>
      <c r="H123" s="17">
        <f t="shared" si="30"/>
        <v>91.320711851571374</v>
      </c>
      <c r="I123" s="15">
        <v>44017</v>
      </c>
      <c r="J123" s="15">
        <v>50321</v>
      </c>
      <c r="K123" s="264">
        <f t="shared" si="20"/>
        <v>114.3217393279869</v>
      </c>
      <c r="L123" s="26">
        <v>118712</v>
      </c>
      <c r="M123" s="15">
        <v>67563</v>
      </c>
      <c r="N123" s="19">
        <f t="shared" si="31"/>
        <v>56.91337017319227</v>
      </c>
      <c r="O123" s="15">
        <f t="shared" si="21"/>
        <v>135126</v>
      </c>
      <c r="P123" s="15">
        <v>39090</v>
      </c>
      <c r="Q123" s="15">
        <v>22121</v>
      </c>
      <c r="R123" s="19">
        <f t="shared" si="22"/>
        <v>56.589920695830138</v>
      </c>
      <c r="S123" s="54">
        <f t="shared" si="23"/>
        <v>44242</v>
      </c>
      <c r="T123" s="26">
        <v>118712</v>
      </c>
      <c r="U123" s="54">
        <v>39811</v>
      </c>
      <c r="V123" s="26">
        <f t="shared" si="33"/>
        <v>125512.34856000001</v>
      </c>
      <c r="W123" s="54">
        <f>E123-(E123*$Y$7/100)</f>
        <v>41837.449520000002</v>
      </c>
      <c r="X123" s="181">
        <f t="shared" si="19"/>
        <v>3</v>
      </c>
      <c r="Y123" s="192"/>
      <c r="Z123" s="233"/>
    </row>
    <row r="124" spans="1:26" ht="26.25" customHeight="1">
      <c r="A124" s="5">
        <v>118</v>
      </c>
      <c r="B124" s="7" t="s">
        <v>91</v>
      </c>
      <c r="C124" s="6" t="s">
        <v>5</v>
      </c>
      <c r="D124" s="15">
        <v>21388</v>
      </c>
      <c r="E124" s="104">
        <v>37857</v>
      </c>
      <c r="F124" s="15">
        <v>118388</v>
      </c>
      <c r="G124" s="15">
        <v>99331</v>
      </c>
      <c r="H124" s="17">
        <f t="shared" si="30"/>
        <v>83.90292935094773</v>
      </c>
      <c r="I124" s="15">
        <v>36535</v>
      </c>
      <c r="J124" s="15">
        <v>29688</v>
      </c>
      <c r="K124" s="264">
        <f t="shared" si="20"/>
        <v>81.259066648419321</v>
      </c>
      <c r="L124" s="26">
        <v>118388</v>
      </c>
      <c r="M124" s="15">
        <v>52129</v>
      </c>
      <c r="N124" s="19">
        <f t="shared" si="31"/>
        <v>44.032334358211983</v>
      </c>
      <c r="O124" s="15">
        <f t="shared" si="21"/>
        <v>104258</v>
      </c>
      <c r="P124" s="15">
        <v>39463</v>
      </c>
      <c r="Q124" s="15">
        <v>18279</v>
      </c>
      <c r="R124" s="19">
        <f t="shared" si="22"/>
        <v>46.319337100575225</v>
      </c>
      <c r="S124" s="54">
        <f t="shared" si="23"/>
        <v>36558</v>
      </c>
      <c r="T124" s="26">
        <v>120789</v>
      </c>
      <c r="U124" s="54">
        <v>38747</v>
      </c>
      <c r="V124" s="26">
        <f t="shared" si="33"/>
        <v>87459.891390000004</v>
      </c>
      <c r="W124" s="54">
        <f>E124-(E124*$Y$7/100)</f>
        <v>29153.297129999999</v>
      </c>
      <c r="X124" s="181">
        <f t="shared" si="19"/>
        <v>3.0000000000000004</v>
      </c>
      <c r="Y124" s="192"/>
      <c r="Z124" s="233"/>
    </row>
    <row r="125" spans="1:26" ht="26.25" customHeight="1">
      <c r="A125" s="5">
        <v>119</v>
      </c>
      <c r="B125" s="7" t="s">
        <v>113</v>
      </c>
      <c r="C125" s="6" t="s">
        <v>5</v>
      </c>
      <c r="D125" s="15">
        <v>17374</v>
      </c>
      <c r="E125" s="104">
        <v>30752</v>
      </c>
      <c r="F125" s="15">
        <v>93336</v>
      </c>
      <c r="G125" s="15">
        <v>73672</v>
      </c>
      <c r="H125" s="17">
        <f t="shared" si="30"/>
        <v>78.932030513413892</v>
      </c>
      <c r="I125" s="15">
        <v>30704</v>
      </c>
      <c r="J125" s="15">
        <v>28937</v>
      </c>
      <c r="K125" s="264">
        <f t="shared" si="20"/>
        <v>94.245049504950501</v>
      </c>
      <c r="L125" s="26">
        <v>93336</v>
      </c>
      <c r="M125" s="15">
        <v>41902</v>
      </c>
      <c r="N125" s="19">
        <f t="shared" si="31"/>
        <v>44.893717322362221</v>
      </c>
      <c r="O125" s="15">
        <f t="shared" si="21"/>
        <v>83804</v>
      </c>
      <c r="P125" s="15">
        <v>31112</v>
      </c>
      <c r="Q125" s="15">
        <v>13143</v>
      </c>
      <c r="R125" s="19">
        <f t="shared" si="22"/>
        <v>42.244150167138081</v>
      </c>
      <c r="S125" s="54">
        <f t="shared" si="23"/>
        <v>26286</v>
      </c>
      <c r="T125" s="26">
        <v>84944</v>
      </c>
      <c r="U125" s="54">
        <v>28314</v>
      </c>
      <c r="V125" s="26">
        <f t="shared" si="33"/>
        <v>71045.423040000009</v>
      </c>
      <c r="W125" s="54">
        <f>E125-(E125*$Y$7/100)</f>
        <v>23681.807680000002</v>
      </c>
      <c r="X125" s="181">
        <f t="shared" si="19"/>
        <v>3</v>
      </c>
      <c r="Y125" s="192"/>
      <c r="Z125" s="233"/>
    </row>
    <row r="126" spans="1:26" s="50" customFormat="1" ht="29.25" customHeight="1">
      <c r="A126" s="107">
        <v>120</v>
      </c>
      <c r="B126" s="111" t="s">
        <v>92</v>
      </c>
      <c r="C126" s="108" t="s">
        <v>7</v>
      </c>
      <c r="D126" s="109"/>
      <c r="E126" s="259"/>
      <c r="F126" s="109">
        <v>218525</v>
      </c>
      <c r="G126" s="109">
        <v>219645</v>
      </c>
      <c r="H126" s="90">
        <f t="shared" si="30"/>
        <v>100.51252717080426</v>
      </c>
      <c r="I126" s="109">
        <v>106734</v>
      </c>
      <c r="J126" s="109">
        <v>109199</v>
      </c>
      <c r="K126" s="265">
        <f t="shared" si="20"/>
        <v>102.30947964097663</v>
      </c>
      <c r="L126" s="113">
        <v>228601</v>
      </c>
      <c r="M126" s="109">
        <v>112158</v>
      </c>
      <c r="N126" s="116">
        <f t="shared" si="31"/>
        <v>49.062777503160525</v>
      </c>
      <c r="O126" s="109">
        <f t="shared" si="21"/>
        <v>224316</v>
      </c>
      <c r="P126" s="109">
        <v>114300</v>
      </c>
      <c r="Q126" s="109">
        <v>56082</v>
      </c>
      <c r="R126" s="116">
        <f t="shared" si="22"/>
        <v>49.065616797900262</v>
      </c>
      <c r="S126" s="119">
        <f t="shared" si="23"/>
        <v>112164</v>
      </c>
      <c r="T126" s="113">
        <v>229151</v>
      </c>
      <c r="U126" s="119">
        <v>114576</v>
      </c>
      <c r="V126" s="113">
        <f>W126*2</f>
        <v>229152</v>
      </c>
      <c r="W126" s="129">
        <v>114576</v>
      </c>
      <c r="X126" s="181">
        <f t="shared" si="19"/>
        <v>2</v>
      </c>
      <c r="Y126" s="506" t="s">
        <v>173</v>
      </c>
      <c r="Z126" s="506"/>
    </row>
    <row r="127" spans="1:26" s="50" customFormat="1" ht="28.5" customHeight="1">
      <c r="A127" s="107">
        <v>121</v>
      </c>
      <c r="B127" s="111" t="s">
        <v>93</v>
      </c>
      <c r="C127" s="108" t="s">
        <v>7</v>
      </c>
      <c r="D127" s="109"/>
      <c r="E127" s="259"/>
      <c r="F127" s="109">
        <v>123628</v>
      </c>
      <c r="G127" s="109">
        <v>123583</v>
      </c>
      <c r="H127" s="90">
        <f t="shared" si="30"/>
        <v>99.963600478855923</v>
      </c>
      <c r="I127" s="109">
        <v>58904</v>
      </c>
      <c r="J127" s="109">
        <v>24458</v>
      </c>
      <c r="K127" s="265">
        <f t="shared" si="20"/>
        <v>41.52179818008964</v>
      </c>
      <c r="L127" s="113">
        <v>126038</v>
      </c>
      <c r="M127" s="109">
        <v>66833</v>
      </c>
      <c r="N127" s="116">
        <f t="shared" si="31"/>
        <v>53.026071502245351</v>
      </c>
      <c r="O127" s="109">
        <f t="shared" si="21"/>
        <v>133666</v>
      </c>
      <c r="P127" s="109">
        <v>63269</v>
      </c>
      <c r="Q127" s="109">
        <v>28115</v>
      </c>
      <c r="R127" s="116">
        <f t="shared" si="22"/>
        <v>44.437244148002975</v>
      </c>
      <c r="S127" s="119">
        <f t="shared" si="23"/>
        <v>56230</v>
      </c>
      <c r="T127" s="113">
        <v>132699</v>
      </c>
      <c r="U127" s="119">
        <v>66348</v>
      </c>
      <c r="V127" s="113">
        <f t="shared" ref="V127:V139" si="34">W127*2</f>
        <v>132696</v>
      </c>
      <c r="W127" s="129">
        <v>66348</v>
      </c>
      <c r="X127" s="181">
        <f t="shared" si="19"/>
        <v>2</v>
      </c>
      <c r="Y127" s="506" t="s">
        <v>173</v>
      </c>
      <c r="Z127" s="506"/>
    </row>
    <row r="128" spans="1:26" s="50" customFormat="1" ht="38.25" customHeight="1">
      <c r="A128" s="107">
        <v>122</v>
      </c>
      <c r="B128" s="111" t="s">
        <v>94</v>
      </c>
      <c r="C128" s="108" t="s">
        <v>7</v>
      </c>
      <c r="D128" s="109"/>
      <c r="E128" s="259"/>
      <c r="F128" s="109">
        <v>142462</v>
      </c>
      <c r="G128" s="109">
        <v>145804</v>
      </c>
      <c r="H128" s="90">
        <f t="shared" si="30"/>
        <v>102.34588872822226</v>
      </c>
      <c r="I128" s="109">
        <v>64992</v>
      </c>
      <c r="J128" s="109">
        <v>64296</v>
      </c>
      <c r="K128" s="265">
        <f t="shared" si="20"/>
        <v>98.929098966026586</v>
      </c>
      <c r="L128" s="113">
        <v>175800</v>
      </c>
      <c r="M128" s="109">
        <v>75092</v>
      </c>
      <c r="N128" s="116">
        <f t="shared" si="31"/>
        <v>42.714448236632535</v>
      </c>
      <c r="O128" s="109">
        <f t="shared" si="21"/>
        <v>150184</v>
      </c>
      <c r="P128" s="109">
        <v>87900</v>
      </c>
      <c r="Q128" s="109">
        <v>43249</v>
      </c>
      <c r="R128" s="116">
        <f t="shared" si="22"/>
        <v>49.202502844141073</v>
      </c>
      <c r="S128" s="119">
        <f t="shared" si="23"/>
        <v>86498</v>
      </c>
      <c r="T128" s="113">
        <v>151500</v>
      </c>
      <c r="U128" s="119">
        <v>75750</v>
      </c>
      <c r="V128" s="113">
        <v>200000</v>
      </c>
      <c r="W128" s="129">
        <v>100000</v>
      </c>
      <c r="X128" s="181">
        <f t="shared" si="19"/>
        <v>2</v>
      </c>
      <c r="Y128" s="506" t="s">
        <v>173</v>
      </c>
      <c r="Z128" s="506"/>
    </row>
    <row r="129" spans="1:26" s="50" customFormat="1" ht="25.5" customHeight="1">
      <c r="A129" s="107">
        <v>123</v>
      </c>
      <c r="B129" s="111" t="s">
        <v>150</v>
      </c>
      <c r="C129" s="108" t="s">
        <v>7</v>
      </c>
      <c r="D129" s="109"/>
      <c r="E129" s="259"/>
      <c r="F129" s="109">
        <v>40585</v>
      </c>
      <c r="G129" s="109">
        <v>40168</v>
      </c>
      <c r="H129" s="90">
        <f t="shared" si="30"/>
        <v>98.972526795614144</v>
      </c>
      <c r="I129" s="109">
        <v>20293</v>
      </c>
      <c r="J129" s="109">
        <v>12560</v>
      </c>
      <c r="K129" s="265">
        <f t="shared" si="20"/>
        <v>61.893263686985655</v>
      </c>
      <c r="L129" s="113">
        <v>40858</v>
      </c>
      <c r="M129" s="109">
        <v>20864</v>
      </c>
      <c r="N129" s="116">
        <f t="shared" si="31"/>
        <v>51.064662979098344</v>
      </c>
      <c r="O129" s="109">
        <f t="shared" si="21"/>
        <v>41728</v>
      </c>
      <c r="P129" s="109">
        <v>20429</v>
      </c>
      <c r="Q129" s="109">
        <v>10432</v>
      </c>
      <c r="R129" s="116">
        <f t="shared" si="22"/>
        <v>51.064662979098344</v>
      </c>
      <c r="S129" s="119">
        <f t="shared" si="23"/>
        <v>20864</v>
      </c>
      <c r="T129" s="113">
        <v>40585</v>
      </c>
      <c r="U129" s="119">
        <v>20293</v>
      </c>
      <c r="V129" s="113">
        <f t="shared" si="34"/>
        <v>40586</v>
      </c>
      <c r="W129" s="129">
        <v>20293</v>
      </c>
      <c r="X129" s="181">
        <f t="shared" si="19"/>
        <v>2</v>
      </c>
      <c r="Y129" s="506" t="s">
        <v>173</v>
      </c>
      <c r="Z129" s="506"/>
    </row>
    <row r="130" spans="1:26" s="50" customFormat="1" ht="30.75" customHeight="1">
      <c r="A130" s="107">
        <v>124</v>
      </c>
      <c r="B130" s="111" t="s">
        <v>151</v>
      </c>
      <c r="C130" s="108" t="s">
        <v>6</v>
      </c>
      <c r="D130" s="109"/>
      <c r="E130" s="259"/>
      <c r="F130" s="109">
        <v>14486</v>
      </c>
      <c r="G130" s="109">
        <v>14412</v>
      </c>
      <c r="H130" s="90">
        <f t="shared" si="30"/>
        <v>99.489161949468453</v>
      </c>
      <c r="I130" s="109">
        <v>7115</v>
      </c>
      <c r="J130" s="109">
        <v>5720</v>
      </c>
      <c r="K130" s="265">
        <f t="shared" si="20"/>
        <v>80.393534785664087</v>
      </c>
      <c r="L130" s="113">
        <v>14458</v>
      </c>
      <c r="M130" s="109">
        <v>6202</v>
      </c>
      <c r="N130" s="116">
        <f t="shared" si="31"/>
        <v>42.896666205560933</v>
      </c>
      <c r="O130" s="109">
        <f t="shared" si="21"/>
        <v>12404</v>
      </c>
      <c r="P130" s="109">
        <v>7229</v>
      </c>
      <c r="Q130" s="109">
        <v>2948</v>
      </c>
      <c r="R130" s="116">
        <f t="shared" si="22"/>
        <v>40.780190897772862</v>
      </c>
      <c r="S130" s="119">
        <f t="shared" si="23"/>
        <v>5896</v>
      </c>
      <c r="T130" s="113">
        <v>13150</v>
      </c>
      <c r="U130" s="119">
        <v>6575</v>
      </c>
      <c r="V130" s="113">
        <f t="shared" si="34"/>
        <v>13150</v>
      </c>
      <c r="W130" s="129">
        <v>6575</v>
      </c>
      <c r="X130" s="181">
        <f t="shared" si="19"/>
        <v>2</v>
      </c>
      <c r="Y130" s="506" t="s">
        <v>173</v>
      </c>
      <c r="Z130" s="506"/>
    </row>
    <row r="131" spans="1:26" s="50" customFormat="1" ht="45" customHeight="1">
      <c r="A131" s="107">
        <v>125</v>
      </c>
      <c r="B131" s="111" t="s">
        <v>95</v>
      </c>
      <c r="C131" s="108" t="s">
        <v>7</v>
      </c>
      <c r="D131" s="109"/>
      <c r="E131" s="259"/>
      <c r="F131" s="109">
        <v>64278</v>
      </c>
      <c r="G131" s="109">
        <v>61830</v>
      </c>
      <c r="H131" s="90">
        <f t="shared" si="30"/>
        <v>96.191542985158222</v>
      </c>
      <c r="I131" s="109">
        <v>22684</v>
      </c>
      <c r="J131" s="109">
        <v>21771</v>
      </c>
      <c r="K131" s="265">
        <f t="shared" si="20"/>
        <v>95.975136660201017</v>
      </c>
      <c r="L131" s="113">
        <v>69136</v>
      </c>
      <c r="M131" s="109">
        <v>33958</v>
      </c>
      <c r="N131" s="116">
        <f t="shared" si="31"/>
        <v>49.117681092339737</v>
      </c>
      <c r="O131" s="109">
        <f t="shared" si="21"/>
        <v>67916</v>
      </c>
      <c r="P131" s="109">
        <v>34568</v>
      </c>
      <c r="Q131" s="109">
        <v>16979</v>
      </c>
      <c r="R131" s="116">
        <f t="shared" si="22"/>
        <v>49.117681092339737</v>
      </c>
      <c r="S131" s="119">
        <f t="shared" si="23"/>
        <v>33958</v>
      </c>
      <c r="T131" s="113">
        <v>69136</v>
      </c>
      <c r="U131" s="119">
        <v>34568</v>
      </c>
      <c r="V131" s="113">
        <f t="shared" si="34"/>
        <v>69136</v>
      </c>
      <c r="W131" s="129">
        <v>34568</v>
      </c>
      <c r="X131" s="181">
        <f t="shared" si="19"/>
        <v>2</v>
      </c>
      <c r="Y131" s="506" t="s">
        <v>173</v>
      </c>
      <c r="Z131" s="506"/>
    </row>
    <row r="132" spans="1:26" s="50" customFormat="1" ht="30.75" customHeight="1">
      <c r="A132" s="107">
        <v>126</v>
      </c>
      <c r="B132" s="111" t="s">
        <v>148</v>
      </c>
      <c r="C132" s="108" t="s">
        <v>6</v>
      </c>
      <c r="D132" s="109"/>
      <c r="E132" s="259"/>
      <c r="F132" s="109">
        <v>242000</v>
      </c>
      <c r="G132" s="109">
        <v>243002</v>
      </c>
      <c r="H132" s="90">
        <f t="shared" si="30"/>
        <v>100.41404958677687</v>
      </c>
      <c r="I132" s="109">
        <v>85211</v>
      </c>
      <c r="J132" s="109">
        <v>84611</v>
      </c>
      <c r="K132" s="265">
        <f t="shared" si="20"/>
        <v>99.295865557263724</v>
      </c>
      <c r="L132" s="113">
        <v>242000</v>
      </c>
      <c r="M132" s="109">
        <v>121527</v>
      </c>
      <c r="N132" s="116">
        <f t="shared" si="31"/>
        <v>50.217768595041321</v>
      </c>
      <c r="O132" s="109">
        <f t="shared" si="21"/>
        <v>243054</v>
      </c>
      <c r="P132" s="109">
        <v>85211</v>
      </c>
      <c r="Q132" s="109">
        <v>50590</v>
      </c>
      <c r="R132" s="116">
        <f t="shared" si="22"/>
        <v>59.370269096712867</v>
      </c>
      <c r="S132" s="119">
        <f t="shared" si="23"/>
        <v>101180</v>
      </c>
      <c r="T132" s="113">
        <v>242000</v>
      </c>
      <c r="U132" s="119">
        <v>85211</v>
      </c>
      <c r="V132" s="113">
        <f t="shared" si="34"/>
        <v>202360</v>
      </c>
      <c r="W132" s="129">
        <v>101180</v>
      </c>
      <c r="X132" s="181">
        <f t="shared" si="19"/>
        <v>2</v>
      </c>
      <c r="Y132" s="194" t="s">
        <v>178</v>
      </c>
      <c r="Z132" s="278"/>
    </row>
    <row r="133" spans="1:26" s="50" customFormat="1" ht="33" customHeight="1">
      <c r="A133" s="107">
        <v>127</v>
      </c>
      <c r="B133" s="111" t="s">
        <v>149</v>
      </c>
      <c r="C133" s="108" t="s">
        <v>6</v>
      </c>
      <c r="D133" s="109"/>
      <c r="E133" s="259"/>
      <c r="F133" s="109">
        <v>77973</v>
      </c>
      <c r="G133" s="109">
        <v>86238</v>
      </c>
      <c r="H133" s="90">
        <f t="shared" si="30"/>
        <v>110.59982301565927</v>
      </c>
      <c r="I133" s="109">
        <v>27126</v>
      </c>
      <c r="J133" s="109">
        <v>28239</v>
      </c>
      <c r="K133" s="265">
        <f t="shared" si="20"/>
        <v>104.10307454103074</v>
      </c>
      <c r="L133" s="113">
        <v>80200</v>
      </c>
      <c r="M133" s="109">
        <v>46032</v>
      </c>
      <c r="N133" s="116">
        <f t="shared" si="31"/>
        <v>57.396508728179555</v>
      </c>
      <c r="O133" s="109">
        <f>M133*2</f>
        <v>92064</v>
      </c>
      <c r="P133" s="109">
        <v>28239</v>
      </c>
      <c r="Q133" s="109">
        <v>14119</v>
      </c>
      <c r="R133" s="116">
        <f t="shared" si="22"/>
        <v>49.99822939905804</v>
      </c>
      <c r="S133" s="119">
        <f t="shared" si="23"/>
        <v>28238</v>
      </c>
      <c r="T133" s="113">
        <v>80200</v>
      </c>
      <c r="U133" s="119">
        <v>28239</v>
      </c>
      <c r="V133" s="113">
        <f t="shared" si="34"/>
        <v>56478</v>
      </c>
      <c r="W133" s="129">
        <v>28239</v>
      </c>
      <c r="X133" s="181">
        <f t="shared" si="19"/>
        <v>2</v>
      </c>
      <c r="Y133" s="506" t="s">
        <v>173</v>
      </c>
      <c r="Z133" s="506"/>
    </row>
    <row r="134" spans="1:26" s="126" customFormat="1" ht="42.75" customHeight="1">
      <c r="A134" s="107">
        <v>128</v>
      </c>
      <c r="B134" s="111" t="s">
        <v>96</v>
      </c>
      <c r="C134" s="108" t="s">
        <v>6</v>
      </c>
      <c r="D134" s="109"/>
      <c r="E134" s="259"/>
      <c r="F134" s="117">
        <v>96552</v>
      </c>
      <c r="G134" s="117">
        <v>107918</v>
      </c>
      <c r="H134" s="90">
        <f t="shared" si="30"/>
        <v>111.77189493744304</v>
      </c>
      <c r="I134" s="109">
        <v>43925</v>
      </c>
      <c r="J134" s="109">
        <v>48788</v>
      </c>
      <c r="K134" s="265">
        <f t="shared" si="20"/>
        <v>111.07114399544677</v>
      </c>
      <c r="L134" s="124">
        <v>97217</v>
      </c>
      <c r="M134" s="117">
        <v>51276</v>
      </c>
      <c r="N134" s="116">
        <f t="shared" si="31"/>
        <v>52.743861670284012</v>
      </c>
      <c r="O134" s="109">
        <f t="shared" si="21"/>
        <v>102552</v>
      </c>
      <c r="P134" s="117">
        <v>44487</v>
      </c>
      <c r="Q134" s="117">
        <v>25305</v>
      </c>
      <c r="R134" s="116">
        <f t="shared" si="22"/>
        <v>56.881785690201632</v>
      </c>
      <c r="S134" s="119">
        <f t="shared" si="23"/>
        <v>50610</v>
      </c>
      <c r="T134" s="124">
        <v>100414</v>
      </c>
      <c r="U134" s="125">
        <v>50208</v>
      </c>
      <c r="V134" s="113">
        <f t="shared" si="34"/>
        <v>100416</v>
      </c>
      <c r="W134" s="131">
        <v>50208</v>
      </c>
      <c r="X134" s="181">
        <f t="shared" si="19"/>
        <v>2</v>
      </c>
      <c r="Y134" s="506" t="s">
        <v>173</v>
      </c>
      <c r="Z134" s="506"/>
    </row>
    <row r="135" spans="1:26" s="226" customFormat="1" ht="29.25" customHeight="1">
      <c r="A135" s="216">
        <v>129</v>
      </c>
      <c r="B135" s="217" t="s">
        <v>193</v>
      </c>
      <c r="C135" s="218" t="s">
        <v>6</v>
      </c>
      <c r="D135" s="219"/>
      <c r="E135" s="260"/>
      <c r="F135" s="219">
        <v>91616</v>
      </c>
      <c r="G135" s="219">
        <v>99454</v>
      </c>
      <c r="H135" s="221">
        <f t="shared" si="30"/>
        <v>108.55527418791478</v>
      </c>
      <c r="I135" s="219">
        <v>45808</v>
      </c>
      <c r="J135" s="219">
        <v>30112</v>
      </c>
      <c r="K135" s="266">
        <f t="shared" si="20"/>
        <v>65.735242752357664</v>
      </c>
      <c r="L135" s="220">
        <v>169369</v>
      </c>
      <c r="M135" s="219">
        <v>45701</v>
      </c>
      <c r="N135" s="222">
        <f t="shared" si="31"/>
        <v>26.983096080156344</v>
      </c>
      <c r="O135" s="219">
        <f t="shared" si="21"/>
        <v>91402</v>
      </c>
      <c r="P135" s="219">
        <v>79053</v>
      </c>
      <c r="Q135" s="219">
        <v>6597</v>
      </c>
      <c r="R135" s="222">
        <f t="shared" si="22"/>
        <v>8.3450343440476651</v>
      </c>
      <c r="S135" s="223">
        <f t="shared" si="23"/>
        <v>13194</v>
      </c>
      <c r="T135" s="220">
        <v>71856</v>
      </c>
      <c r="U135" s="223">
        <v>35922</v>
      </c>
      <c r="V135" s="220">
        <f>W135*1.5</f>
        <v>60837</v>
      </c>
      <c r="W135" s="224">
        <v>40558</v>
      </c>
      <c r="X135" s="225">
        <f t="shared" ref="X135:X157" si="35">V135/W135</f>
        <v>1.5</v>
      </c>
      <c r="Y135" s="541" t="s">
        <v>173</v>
      </c>
      <c r="Z135" s="541"/>
    </row>
    <row r="136" spans="1:26" s="50" customFormat="1" ht="31.5" customHeight="1">
      <c r="A136" s="107">
        <v>130</v>
      </c>
      <c r="B136" s="112" t="s">
        <v>97</v>
      </c>
      <c r="C136" s="108" t="s">
        <v>7</v>
      </c>
      <c r="D136" s="109"/>
      <c r="E136" s="259"/>
      <c r="F136" s="109">
        <v>47254</v>
      </c>
      <c r="G136" s="109">
        <v>32214</v>
      </c>
      <c r="H136" s="90">
        <f t="shared" si="30"/>
        <v>68.172006602615653</v>
      </c>
      <c r="I136" s="109">
        <v>23960</v>
      </c>
      <c r="J136" s="109">
        <v>10829</v>
      </c>
      <c r="K136" s="265">
        <f t="shared" si="20"/>
        <v>45.19616026711185</v>
      </c>
      <c r="L136" s="113">
        <v>37652</v>
      </c>
      <c r="M136" s="109">
        <v>15209</v>
      </c>
      <c r="N136" s="116">
        <f t="shared" si="31"/>
        <v>40.39360458939764</v>
      </c>
      <c r="O136" s="109">
        <f t="shared" si="21"/>
        <v>30418</v>
      </c>
      <c r="P136" s="109">
        <v>18826</v>
      </c>
      <c r="Q136" s="109">
        <v>8227</v>
      </c>
      <c r="R136" s="116">
        <f t="shared" si="22"/>
        <v>43.700201848507383</v>
      </c>
      <c r="S136" s="119">
        <f t="shared" si="23"/>
        <v>16454</v>
      </c>
      <c r="T136" s="113">
        <v>29768</v>
      </c>
      <c r="U136" s="119">
        <v>13016</v>
      </c>
      <c r="V136" s="113">
        <f t="shared" si="34"/>
        <v>26032</v>
      </c>
      <c r="W136" s="129">
        <v>13016</v>
      </c>
      <c r="X136" s="181">
        <f t="shared" si="35"/>
        <v>2</v>
      </c>
      <c r="Y136" s="506" t="s">
        <v>173</v>
      </c>
      <c r="Z136" s="506"/>
    </row>
    <row r="137" spans="1:26" s="50" customFormat="1" ht="42.75" customHeight="1">
      <c r="A137" s="107">
        <v>131</v>
      </c>
      <c r="B137" s="112" t="s">
        <v>147</v>
      </c>
      <c r="C137" s="108" t="s">
        <v>5</v>
      </c>
      <c r="D137" s="109"/>
      <c r="E137" s="259"/>
      <c r="F137" s="109"/>
      <c r="G137" s="109"/>
      <c r="H137" s="90"/>
      <c r="I137" s="109"/>
      <c r="J137" s="109"/>
      <c r="K137" s="265"/>
      <c r="L137" s="113"/>
      <c r="M137" s="109"/>
      <c r="N137" s="116"/>
      <c r="O137" s="109"/>
      <c r="P137" s="109"/>
      <c r="Q137" s="109"/>
      <c r="R137" s="116"/>
      <c r="S137" s="119"/>
      <c r="T137" s="113">
        <v>3593</v>
      </c>
      <c r="U137" s="119">
        <v>3593</v>
      </c>
      <c r="V137" s="113">
        <f>W137*1.5</f>
        <v>3804</v>
      </c>
      <c r="W137" s="130">
        <v>2536</v>
      </c>
      <c r="X137" s="181">
        <f t="shared" si="35"/>
        <v>1.5</v>
      </c>
      <c r="Y137" s="194"/>
      <c r="Z137" s="278"/>
    </row>
    <row r="138" spans="1:26" s="50" customFormat="1" ht="28.5" customHeight="1">
      <c r="A138" s="107">
        <v>132</v>
      </c>
      <c r="B138" s="111" t="s">
        <v>98</v>
      </c>
      <c r="C138" s="108" t="s">
        <v>6</v>
      </c>
      <c r="D138" s="109"/>
      <c r="E138" s="259"/>
      <c r="F138" s="109">
        <v>36321</v>
      </c>
      <c r="G138" s="109">
        <v>31763</v>
      </c>
      <c r="H138" s="90">
        <f t="shared" si="30"/>
        <v>87.450786046639678</v>
      </c>
      <c r="I138" s="109">
        <v>18161</v>
      </c>
      <c r="J138" s="109">
        <v>9968</v>
      </c>
      <c r="K138" s="265">
        <f t="shared" ref="K138:K157" si="36">J138/I138*100</f>
        <v>54.88684543802654</v>
      </c>
      <c r="L138" s="113">
        <v>39056</v>
      </c>
      <c r="M138" s="109">
        <v>17656</v>
      </c>
      <c r="N138" s="116">
        <f t="shared" si="31"/>
        <v>45.206882425235563</v>
      </c>
      <c r="O138" s="109">
        <f t="shared" ref="O138:O139" si="37">M138*2</f>
        <v>35312</v>
      </c>
      <c r="P138" s="109">
        <v>19528</v>
      </c>
      <c r="Q138" s="109">
        <v>14059</v>
      </c>
      <c r="R138" s="116">
        <f t="shared" ref="R138:R139" si="38">Q138*100/P138</f>
        <v>71.994059811552646</v>
      </c>
      <c r="S138" s="119">
        <f t="shared" ref="S138:S139" si="39">Q138*2</f>
        <v>28118</v>
      </c>
      <c r="T138" s="113">
        <v>38556</v>
      </c>
      <c r="U138" s="119">
        <v>19278</v>
      </c>
      <c r="V138" s="113">
        <f t="shared" si="34"/>
        <v>38556</v>
      </c>
      <c r="W138" s="129">
        <v>19278</v>
      </c>
      <c r="X138" s="181">
        <f t="shared" si="35"/>
        <v>2</v>
      </c>
      <c r="Y138" s="506" t="s">
        <v>173</v>
      </c>
      <c r="Z138" s="506"/>
    </row>
    <row r="139" spans="1:26" s="50" customFormat="1" ht="52.5" customHeight="1">
      <c r="A139" s="107">
        <v>133</v>
      </c>
      <c r="B139" s="111" t="s">
        <v>99</v>
      </c>
      <c r="C139" s="108" t="s">
        <v>7</v>
      </c>
      <c r="D139" s="109"/>
      <c r="E139" s="259"/>
      <c r="F139" s="109">
        <v>19300</v>
      </c>
      <c r="G139" s="109">
        <v>19070</v>
      </c>
      <c r="H139" s="90">
        <f t="shared" si="30"/>
        <v>98.808290155440417</v>
      </c>
      <c r="I139" s="109">
        <v>10425</v>
      </c>
      <c r="J139" s="109">
        <v>9535</v>
      </c>
      <c r="K139" s="265">
        <f t="shared" si="36"/>
        <v>91.46282973621102</v>
      </c>
      <c r="L139" s="113">
        <v>19800</v>
      </c>
      <c r="M139" s="109">
        <v>9941</v>
      </c>
      <c r="N139" s="116">
        <f t="shared" si="31"/>
        <v>50.207070707070713</v>
      </c>
      <c r="O139" s="109">
        <f t="shared" si="37"/>
        <v>19882</v>
      </c>
      <c r="P139" s="109">
        <v>9650</v>
      </c>
      <c r="Q139" s="109">
        <v>4971</v>
      </c>
      <c r="R139" s="116">
        <f t="shared" si="38"/>
        <v>51.512953367875646</v>
      </c>
      <c r="S139" s="119">
        <f t="shared" si="39"/>
        <v>9942</v>
      </c>
      <c r="T139" s="113">
        <v>20400</v>
      </c>
      <c r="U139" s="119">
        <v>10200</v>
      </c>
      <c r="V139" s="113">
        <f t="shared" si="34"/>
        <v>20400</v>
      </c>
      <c r="W139" s="129">
        <v>10200</v>
      </c>
      <c r="X139" s="181">
        <f t="shared" si="35"/>
        <v>2</v>
      </c>
      <c r="Y139" s="506" t="s">
        <v>173</v>
      </c>
      <c r="Z139" s="506"/>
    </row>
    <row r="140" spans="1:26" s="50" customFormat="1" ht="15" customHeight="1">
      <c r="A140" s="107">
        <v>134</v>
      </c>
      <c r="B140" s="111" t="s">
        <v>194</v>
      </c>
      <c r="C140" s="108" t="s">
        <v>6</v>
      </c>
      <c r="D140" s="109"/>
      <c r="E140" s="259"/>
      <c r="F140" s="109"/>
      <c r="G140" s="109"/>
      <c r="H140" s="90"/>
      <c r="I140" s="109"/>
      <c r="J140" s="109"/>
      <c r="K140" s="265"/>
      <c r="L140" s="113"/>
      <c r="M140" s="109"/>
      <c r="N140" s="116"/>
      <c r="O140" s="109"/>
      <c r="P140" s="109"/>
      <c r="Q140" s="109"/>
      <c r="R140" s="116"/>
      <c r="S140" s="119"/>
      <c r="T140" s="113"/>
      <c r="U140" s="119"/>
      <c r="V140" s="113">
        <v>13884</v>
      </c>
      <c r="W140" s="129">
        <v>1068</v>
      </c>
      <c r="X140" s="181">
        <f t="shared" si="35"/>
        <v>13</v>
      </c>
      <c r="Y140" s="290"/>
      <c r="Z140" s="281"/>
    </row>
    <row r="141" spans="1:26" s="50" customFormat="1" ht="15" customHeight="1">
      <c r="A141" s="107">
        <v>135</v>
      </c>
      <c r="B141" s="11" t="s">
        <v>195</v>
      </c>
      <c r="C141" s="108"/>
      <c r="D141" s="109"/>
      <c r="E141" s="259"/>
      <c r="F141" s="109"/>
      <c r="G141" s="109"/>
      <c r="H141" s="90"/>
      <c r="I141" s="109"/>
      <c r="J141" s="109"/>
      <c r="K141" s="265"/>
      <c r="L141" s="113"/>
      <c r="M141" s="109"/>
      <c r="N141" s="116"/>
      <c r="O141" s="109"/>
      <c r="P141" s="109"/>
      <c r="Q141" s="109"/>
      <c r="R141" s="116"/>
      <c r="S141" s="119"/>
      <c r="T141" s="113"/>
      <c r="U141" s="119"/>
      <c r="V141" s="113">
        <f>W141*1.5</f>
        <v>529.5</v>
      </c>
      <c r="W141" s="129">
        <v>353</v>
      </c>
      <c r="X141" s="181">
        <f t="shared" si="35"/>
        <v>1.5</v>
      </c>
      <c r="Y141" s="290"/>
      <c r="Z141" s="281"/>
    </row>
    <row r="142" spans="1:26" s="50" customFormat="1" ht="15" customHeight="1">
      <c r="A142" s="107">
        <v>136</v>
      </c>
      <c r="B142" s="11" t="s">
        <v>190</v>
      </c>
      <c r="C142" s="108"/>
      <c r="D142" s="109"/>
      <c r="E142" s="259"/>
      <c r="F142" s="109"/>
      <c r="G142" s="109"/>
      <c r="H142" s="90"/>
      <c r="I142" s="109"/>
      <c r="J142" s="109"/>
      <c r="K142" s="265"/>
      <c r="L142" s="113"/>
      <c r="M142" s="109"/>
      <c r="N142" s="116"/>
      <c r="O142" s="109"/>
      <c r="P142" s="109"/>
      <c r="Q142" s="109"/>
      <c r="R142" s="116"/>
      <c r="S142" s="119"/>
      <c r="T142" s="113"/>
      <c r="U142" s="119"/>
      <c r="V142" s="113">
        <f t="shared" ref="V142:V143" si="40">W142*1.5</f>
        <v>14992.5</v>
      </c>
      <c r="W142" s="129">
        <v>9995</v>
      </c>
      <c r="X142" s="181">
        <f t="shared" si="35"/>
        <v>1.5</v>
      </c>
      <c r="Y142" s="290"/>
      <c r="Z142" s="281"/>
    </row>
    <row r="143" spans="1:26" s="50" customFormat="1" ht="15" customHeight="1">
      <c r="A143" s="107">
        <v>137</v>
      </c>
      <c r="B143" s="291" t="s">
        <v>189</v>
      </c>
      <c r="C143" s="108"/>
      <c r="D143" s="109"/>
      <c r="E143" s="259"/>
      <c r="F143" s="109"/>
      <c r="G143" s="109"/>
      <c r="H143" s="90"/>
      <c r="I143" s="109"/>
      <c r="J143" s="109"/>
      <c r="K143" s="265"/>
      <c r="L143" s="113"/>
      <c r="M143" s="109"/>
      <c r="N143" s="116"/>
      <c r="O143" s="109"/>
      <c r="P143" s="109"/>
      <c r="Q143" s="109"/>
      <c r="R143" s="116"/>
      <c r="S143" s="119"/>
      <c r="T143" s="113"/>
      <c r="U143" s="119"/>
      <c r="V143" s="113">
        <f t="shared" si="40"/>
        <v>1180.5</v>
      </c>
      <c r="W143" s="129">
        <v>787</v>
      </c>
      <c r="X143" s="181">
        <f t="shared" si="35"/>
        <v>1.5</v>
      </c>
      <c r="Y143" s="290"/>
      <c r="Z143" s="281"/>
    </row>
    <row r="144" spans="1:26" s="50" customFormat="1" ht="15" customHeight="1">
      <c r="A144" s="107">
        <v>138</v>
      </c>
      <c r="B144" s="291" t="s">
        <v>205</v>
      </c>
      <c r="C144" s="108"/>
      <c r="D144" s="109"/>
      <c r="E144" s="259"/>
      <c r="F144" s="109"/>
      <c r="G144" s="109"/>
      <c r="H144" s="90"/>
      <c r="I144" s="109"/>
      <c r="J144" s="109"/>
      <c r="K144" s="265"/>
      <c r="L144" s="113"/>
      <c r="M144" s="109"/>
      <c r="N144" s="116"/>
      <c r="O144" s="109"/>
      <c r="P144" s="109"/>
      <c r="Q144" s="109"/>
      <c r="R144" s="116"/>
      <c r="S144" s="119"/>
      <c r="T144" s="113"/>
      <c r="U144" s="119"/>
      <c r="V144" s="113"/>
      <c r="W144" s="129"/>
      <c r="X144" s="181" t="e">
        <f t="shared" si="35"/>
        <v>#DIV/0!</v>
      </c>
      <c r="Y144" s="290"/>
      <c r="Z144" s="281"/>
    </row>
    <row r="145" spans="1:26">
      <c r="A145" s="9"/>
      <c r="B145" s="11" t="s">
        <v>109</v>
      </c>
      <c r="C145" s="11"/>
      <c r="D145" s="15">
        <v>1043</v>
      </c>
      <c r="E145" s="104">
        <v>1846</v>
      </c>
      <c r="F145" s="15"/>
      <c r="G145" s="15"/>
      <c r="H145" s="17"/>
      <c r="I145" s="52"/>
      <c r="J145" s="52"/>
      <c r="K145" s="264"/>
      <c r="L145" s="26"/>
      <c r="M145" s="15"/>
      <c r="N145" s="19"/>
      <c r="O145" s="15"/>
      <c r="P145" s="15"/>
      <c r="Q145" s="15"/>
      <c r="R145" s="19"/>
      <c r="S145" s="54"/>
      <c r="T145" s="26"/>
      <c r="U145" s="54"/>
      <c r="V145" s="26"/>
      <c r="W145" s="54"/>
      <c r="X145" s="181" t="e">
        <f t="shared" si="35"/>
        <v>#DIV/0!</v>
      </c>
      <c r="Y145" s="192"/>
      <c r="Z145" s="233"/>
    </row>
    <row r="146" spans="1:26">
      <c r="A146" s="9"/>
      <c r="B146" s="11" t="s">
        <v>202</v>
      </c>
      <c r="C146" s="11"/>
      <c r="D146" s="15"/>
      <c r="E146" s="104"/>
      <c r="F146" s="15"/>
      <c r="G146" s="15"/>
      <c r="H146" s="17"/>
      <c r="I146" s="52"/>
      <c r="J146" s="52"/>
      <c r="K146" s="264"/>
      <c r="L146" s="26"/>
      <c r="M146" s="15"/>
      <c r="N146" s="19"/>
      <c r="O146" s="15"/>
      <c r="P146" s="15"/>
      <c r="Q146" s="15"/>
      <c r="R146" s="19"/>
      <c r="S146" s="54"/>
      <c r="T146" s="26"/>
      <c r="U146" s="54"/>
      <c r="V146" s="26"/>
      <c r="W146" s="54"/>
      <c r="Y146" s="192"/>
      <c r="Z146" s="233"/>
    </row>
    <row r="147" spans="1:26">
      <c r="A147" s="9"/>
      <c r="B147" s="240" t="s">
        <v>192</v>
      </c>
      <c r="C147" s="11"/>
      <c r="D147" s="15"/>
      <c r="E147" s="104"/>
      <c r="F147" s="15"/>
      <c r="G147" s="15"/>
      <c r="H147" s="17"/>
      <c r="I147" s="52"/>
      <c r="J147" s="52"/>
      <c r="K147" s="264"/>
      <c r="L147" s="26"/>
      <c r="M147" s="15"/>
      <c r="N147" s="19"/>
      <c r="O147" s="15"/>
      <c r="P147" s="15"/>
      <c r="Q147" s="15"/>
      <c r="R147" s="19"/>
      <c r="S147" s="54"/>
      <c r="T147" s="26"/>
      <c r="U147" s="54"/>
      <c r="V147" s="26"/>
      <c r="W147" s="54"/>
      <c r="Y147" s="192"/>
      <c r="Z147" s="233"/>
    </row>
    <row r="148" spans="1:26" ht="36">
      <c r="A148" s="9"/>
      <c r="B148" s="240" t="s">
        <v>191</v>
      </c>
      <c r="C148" s="11"/>
      <c r="D148" s="15"/>
      <c r="E148" s="104"/>
      <c r="F148" s="15"/>
      <c r="G148" s="15"/>
      <c r="H148" s="17"/>
      <c r="I148" s="52"/>
      <c r="J148" s="52"/>
      <c r="K148" s="264"/>
      <c r="L148" s="26"/>
      <c r="M148" s="15"/>
      <c r="N148" s="19"/>
      <c r="O148" s="15"/>
      <c r="P148" s="15"/>
      <c r="Q148" s="15"/>
      <c r="R148" s="19"/>
      <c r="S148" s="54"/>
      <c r="T148" s="26"/>
      <c r="U148" s="54"/>
      <c r="V148" s="26"/>
      <c r="W148" s="54"/>
      <c r="Y148" s="192"/>
      <c r="Z148" s="233"/>
    </row>
    <row r="149" spans="1:26">
      <c r="A149" s="9"/>
      <c r="B149" s="241" t="s">
        <v>196</v>
      </c>
      <c r="C149" s="11"/>
      <c r="D149" s="15"/>
      <c r="E149" s="104"/>
      <c r="F149" s="15"/>
      <c r="G149" s="15"/>
      <c r="H149" s="17"/>
      <c r="I149" s="52"/>
      <c r="J149" s="52"/>
      <c r="K149" s="264"/>
      <c r="L149" s="26"/>
      <c r="M149" s="15"/>
      <c r="N149" s="19"/>
      <c r="O149" s="15"/>
      <c r="P149" s="15"/>
      <c r="Q149" s="15"/>
      <c r="R149" s="19"/>
      <c r="S149" s="54"/>
      <c r="T149" s="26"/>
      <c r="U149" s="54"/>
      <c r="V149" s="26"/>
      <c r="W149" s="54"/>
      <c r="Y149" s="192"/>
      <c r="Z149" s="233"/>
    </row>
    <row r="150" spans="1:26">
      <c r="A150" s="9"/>
      <c r="B150" s="241" t="s">
        <v>197</v>
      </c>
      <c r="C150" s="11"/>
      <c r="D150" s="15"/>
      <c r="E150" s="104"/>
      <c r="F150" s="15"/>
      <c r="G150" s="15"/>
      <c r="H150" s="17"/>
      <c r="I150" s="52"/>
      <c r="J150" s="52"/>
      <c r="K150" s="264"/>
      <c r="L150" s="26"/>
      <c r="M150" s="15"/>
      <c r="N150" s="19"/>
      <c r="O150" s="15"/>
      <c r="P150" s="15"/>
      <c r="Q150" s="15"/>
      <c r="R150" s="19"/>
      <c r="S150" s="54"/>
      <c r="T150" s="26"/>
      <c r="U150" s="54"/>
      <c r="V150" s="26"/>
      <c r="W150" s="54"/>
      <c r="Y150" s="192"/>
      <c r="Z150" s="233"/>
    </row>
    <row r="151" spans="1:26">
      <c r="A151" s="9"/>
      <c r="B151" s="242" t="s">
        <v>198</v>
      </c>
      <c r="C151" s="11"/>
      <c r="D151" s="15"/>
      <c r="E151" s="104"/>
      <c r="F151" s="15"/>
      <c r="G151" s="15"/>
      <c r="H151" s="17"/>
      <c r="I151" s="52"/>
      <c r="J151" s="52"/>
      <c r="K151" s="264"/>
      <c r="L151" s="26"/>
      <c r="M151" s="15"/>
      <c r="N151" s="19"/>
      <c r="O151" s="15"/>
      <c r="P151" s="15"/>
      <c r="Q151" s="15"/>
      <c r="R151" s="19"/>
      <c r="S151" s="54"/>
      <c r="T151" s="26"/>
      <c r="U151" s="54"/>
      <c r="V151" s="26"/>
      <c r="W151" s="54"/>
      <c r="Y151" s="192"/>
      <c r="Z151" s="233"/>
    </row>
    <row r="152" spans="1:26">
      <c r="A152" s="9">
        <v>11</v>
      </c>
      <c r="B152" s="243" t="s">
        <v>199</v>
      </c>
      <c r="C152" s="11"/>
      <c r="D152" s="15"/>
      <c r="E152" s="104"/>
      <c r="F152" s="15"/>
      <c r="G152" s="15"/>
      <c r="H152" s="17"/>
      <c r="I152" s="52"/>
      <c r="J152" s="52"/>
      <c r="K152" s="264"/>
      <c r="L152" s="26"/>
      <c r="M152" s="15"/>
      <c r="N152" s="19"/>
      <c r="O152" s="15"/>
      <c r="P152" s="15"/>
      <c r="Q152" s="15"/>
      <c r="R152" s="19"/>
      <c r="S152" s="54"/>
      <c r="T152" s="26"/>
      <c r="U152" s="54"/>
      <c r="V152" s="26"/>
      <c r="W152" s="54"/>
      <c r="Y152" s="192"/>
      <c r="Z152" s="233"/>
    </row>
    <row r="153" spans="1:26" ht="12" customHeight="1">
      <c r="A153" s="9"/>
      <c r="B153" s="243" t="s">
        <v>200</v>
      </c>
      <c r="C153" s="11"/>
      <c r="D153" s="15"/>
      <c r="E153" s="104"/>
      <c r="F153" s="15"/>
      <c r="G153" s="15"/>
      <c r="H153" s="17"/>
      <c r="I153" s="52"/>
      <c r="J153" s="52"/>
      <c r="K153" s="264"/>
      <c r="L153" s="26"/>
      <c r="M153" s="15"/>
      <c r="N153" s="19"/>
      <c r="O153" s="15"/>
      <c r="P153" s="15"/>
      <c r="Q153" s="15"/>
      <c r="R153" s="19"/>
      <c r="S153" s="54"/>
      <c r="T153" s="26"/>
      <c r="U153" s="54"/>
      <c r="V153" s="26"/>
      <c r="W153" s="54"/>
      <c r="Y153" s="192"/>
      <c r="Z153" s="233"/>
    </row>
    <row r="154" spans="1:26">
      <c r="A154" s="9"/>
      <c r="B154" s="243" t="s">
        <v>201</v>
      </c>
      <c r="C154" s="11"/>
      <c r="D154" s="15"/>
      <c r="E154" s="104"/>
      <c r="F154" s="15"/>
      <c r="G154" s="15"/>
      <c r="H154" s="17"/>
      <c r="I154" s="52"/>
      <c r="J154" s="52"/>
      <c r="K154" s="264"/>
      <c r="L154" s="26"/>
      <c r="M154" s="15"/>
      <c r="N154" s="19"/>
      <c r="O154" s="15"/>
      <c r="P154" s="15"/>
      <c r="Q154" s="15"/>
      <c r="R154" s="19"/>
      <c r="S154" s="54"/>
      <c r="T154" s="26"/>
      <c r="U154" s="54"/>
      <c r="V154" s="26"/>
      <c r="W154" s="54"/>
      <c r="Y154" s="192"/>
      <c r="Z154" s="233"/>
    </row>
    <row r="155" spans="1:26">
      <c r="A155" s="9"/>
      <c r="B155" s="243" t="s">
        <v>206</v>
      </c>
      <c r="C155" s="11"/>
      <c r="D155" s="15"/>
      <c r="E155" s="104"/>
      <c r="F155" s="15"/>
      <c r="G155" s="15"/>
      <c r="H155" s="17"/>
      <c r="I155" s="52"/>
      <c r="J155" s="52"/>
      <c r="K155" s="264"/>
      <c r="L155" s="26"/>
      <c r="M155" s="15"/>
      <c r="N155" s="19"/>
      <c r="O155" s="15"/>
      <c r="P155" s="15"/>
      <c r="Q155" s="15"/>
      <c r="R155" s="19"/>
      <c r="S155" s="54"/>
      <c r="T155" s="26"/>
      <c r="U155" s="54"/>
      <c r="V155" s="26"/>
      <c r="W155" s="54"/>
      <c r="Y155" s="192"/>
      <c r="Z155" s="233"/>
    </row>
    <row r="156" spans="1:26">
      <c r="A156" s="9"/>
      <c r="B156" s="243" t="s">
        <v>207</v>
      </c>
      <c r="C156" s="11"/>
      <c r="D156" s="15"/>
      <c r="E156" s="104"/>
      <c r="F156" s="15"/>
      <c r="G156" s="15"/>
      <c r="H156" s="17"/>
      <c r="I156" s="52"/>
      <c r="J156" s="52"/>
      <c r="K156" s="264"/>
      <c r="L156" s="26"/>
      <c r="M156" s="15"/>
      <c r="N156" s="19"/>
      <c r="O156" s="15"/>
      <c r="P156" s="15"/>
      <c r="Q156" s="15"/>
      <c r="R156" s="19"/>
      <c r="S156" s="54"/>
      <c r="T156" s="26"/>
      <c r="U156" s="54"/>
      <c r="V156" s="26"/>
      <c r="W156" s="54"/>
      <c r="Y156" s="192"/>
      <c r="Z156" s="233"/>
    </row>
    <row r="157" spans="1:26" s="102" customFormat="1">
      <c r="A157" s="29"/>
      <c r="B157" s="29" t="s">
        <v>108</v>
      </c>
      <c r="C157" s="29"/>
      <c r="D157" s="29">
        <f>SUM(D7:D145)</f>
        <v>3549910</v>
      </c>
      <c r="E157" s="67">
        <f>SUM(E7:E145)</f>
        <v>6283341</v>
      </c>
      <c r="F157" s="29">
        <f>SUM(F7:F145)</f>
        <v>20214486</v>
      </c>
      <c r="G157" s="29">
        <f>SUM(G7:G145)</f>
        <v>18201239</v>
      </c>
      <c r="H157" s="71">
        <f t="shared" si="30"/>
        <v>90.040572884217781</v>
      </c>
      <c r="I157" s="29">
        <f>SUM(I7:I145)</f>
        <v>6907108</v>
      </c>
      <c r="J157" s="29">
        <f>SUM(J7:J145)</f>
        <v>6611362</v>
      </c>
      <c r="K157" s="268">
        <f t="shared" si="36"/>
        <v>95.718236923470727</v>
      </c>
      <c r="L157" s="270">
        <f>SUM(L7:L145)</f>
        <v>19808339</v>
      </c>
      <c r="M157" s="29">
        <f>SUM(M7:M145)</f>
        <v>9123562</v>
      </c>
      <c r="N157" s="71">
        <f t="shared" ref="N157" si="41">M157/L157*100</f>
        <v>46.059197593498375</v>
      </c>
      <c r="O157" s="29">
        <f>SUM(O7:O139)</f>
        <v>18247124</v>
      </c>
      <c r="P157" s="29">
        <f>SUM(P7:P139)</f>
        <v>6907973</v>
      </c>
      <c r="Q157" s="29">
        <f>SUM(Q7:Q139)</f>
        <v>3110732</v>
      </c>
      <c r="R157" s="71">
        <f>Q157*100/P157</f>
        <v>45.031038772155014</v>
      </c>
      <c r="S157" s="271">
        <f>SUM(S7:S139)</f>
        <v>6221464</v>
      </c>
      <c r="T157" s="270">
        <f>SUM(T7:T139)</f>
        <v>19823210</v>
      </c>
      <c r="U157" s="271">
        <f>SUM(U7:U145)</f>
        <v>7004351</v>
      </c>
      <c r="V157" s="270">
        <f>SUM(V7:V145)</f>
        <v>17034378.400359996</v>
      </c>
      <c r="W157" s="271">
        <f>SUM(W7:W154)</f>
        <v>6158992.8001200007</v>
      </c>
      <c r="X157" s="181">
        <f t="shared" si="35"/>
        <v>2.7657733907446849</v>
      </c>
      <c r="Y157" s="198"/>
      <c r="Z157" s="183"/>
    </row>
    <row r="158" spans="1:26" s="87" customFormat="1">
      <c r="A158" s="78"/>
      <c r="B158" s="57" t="s">
        <v>141</v>
      </c>
      <c r="C158" s="79"/>
      <c r="D158" s="76">
        <f>D8+D9+D10+D11+D12+D13+D14+D16+D17+D22+D23+D25+D26+D27+D29+D30+D31+D33+D34+D35+D36+D37+D47+D48+D49+D50+D51+D52+D53+D57+D58+D60+D66+D68+D85+D86+D87+D88+D89+D90+D92+D93+D94+D95+D96+D97+D99+D101+D102+D103+D104+D105+D107+D108+D109+D111+D112+D113+D114+D115+D116+D117+D118+D119+D120+D121+D122+D123+D124+D125+D137</f>
        <v>1242621</v>
      </c>
      <c r="E158" s="77">
        <f>E8+E9+E10+E11+E12+E13+E14+E16+E17+E22+E23+E25+E26+E27+E29+E30+E31+E33+E34+E35+E36+E37+E47+E48+E49+E50+E51+E52+E53+E57+E58+E60+E66+E68+E85+E86+E87+E88+E89+E90+E92+E93+E94+E95+E96+E97+E99+E101+E102+E103+E104+E105+E107+E108+E109+E111+E112+E113+E114+E115+E116+E117+E118+E119+E120+E121+E122+E123+E124+E125+E137</f>
        <v>2199438</v>
      </c>
      <c r="F158" s="76"/>
      <c r="G158" s="76"/>
      <c r="H158" s="88"/>
      <c r="I158" s="89"/>
      <c r="J158" s="89"/>
      <c r="K158" s="265"/>
      <c r="L158" s="272"/>
      <c r="M158" s="76"/>
      <c r="N158" s="91"/>
      <c r="O158" s="76"/>
      <c r="P158" s="92"/>
      <c r="Q158" s="92"/>
      <c r="R158" s="93"/>
      <c r="S158" s="273"/>
      <c r="T158" s="205"/>
      <c r="U158" s="273"/>
      <c r="V158" s="205"/>
      <c r="W158" s="204">
        <f>W8+W9+W10+W11+W12+W13+W14+W16+W17+W22+W23+W25+W26+W27+W29+W30+W31+W33+W34+W35+W36+W37+W47+W48+W49+W50+W51+W52+W53+W57+W58+W60+W66+W68+W85+W86+W87+W88+W89+W90+W92+W93+W94+W95+W96+W97+W99+W101+W102+W103+W104+W105+W107+W108+W109+W111+W112+W113+W114+W115+W116+W117+W118+W119+W120+W121+W122+W123+W124+W125+W137</f>
        <v>2205667.7426799997</v>
      </c>
      <c r="X158" s="184"/>
      <c r="Y158" s="199"/>
      <c r="Z158" s="282"/>
    </row>
    <row r="159" spans="1:26" s="87" customFormat="1">
      <c r="A159" s="78"/>
      <c r="B159" s="57" t="s">
        <v>142</v>
      </c>
      <c r="C159" s="79"/>
      <c r="D159" s="76">
        <f>D7+D15+D18+D19+D20+D24+D21+D28+D32+D38+D44+D45+D46+D56+D59+D61+D62+D63+D64+D67+D72+D83+D91+D98+D100+D106+D110+D130+D132+D133+D134+D135+D138</f>
        <v>874860</v>
      </c>
      <c r="E159" s="77">
        <f>E7+E15+E18+E19+E20+E24+E21+E28+E32+E38+E44+E45+E46+E56+E59+E61+E62+E63+E64+E67+E72+E83+E91+E98+E100+E106+E110+E130+E132+E133+E134+E135+E138</f>
        <v>1548503</v>
      </c>
      <c r="F159" s="76"/>
      <c r="G159" s="76"/>
      <c r="H159" s="88"/>
      <c r="I159" s="89"/>
      <c r="J159" s="89"/>
      <c r="K159" s="265"/>
      <c r="L159" s="272"/>
      <c r="M159" s="76"/>
      <c r="N159" s="91"/>
      <c r="O159" s="76"/>
      <c r="P159" s="92"/>
      <c r="Q159" s="92"/>
      <c r="R159" s="93"/>
      <c r="S159" s="273"/>
      <c r="T159" s="205"/>
      <c r="U159" s="273"/>
      <c r="V159" s="205"/>
      <c r="W159" s="204">
        <f>W7+W15+W18+W19+W20+W21+W24+W28+W32+W38+W44+W45+W46+W56+W59+W61+W62+W63+W64+W67+W72+W83+W91+W98+W100+W106+W110+W130+W132+W133+W134+W135+W138+W140</f>
        <v>1601016.5976100001</v>
      </c>
      <c r="X159" s="184"/>
      <c r="Y159" s="199"/>
      <c r="Z159" s="282"/>
    </row>
    <row r="160" spans="1:26" s="87" customFormat="1">
      <c r="A160" s="78"/>
      <c r="B160" s="57" t="s">
        <v>165</v>
      </c>
      <c r="C160" s="79"/>
      <c r="D160" s="76">
        <f>D39+D40+D41+D42+D43+D54+D55+D65+D69+D73+D74+D75+D76+D77+D78+D79+D80+D81+D82+D84+D126+D127+D128+D129+D131+D136+D139</f>
        <v>1396546</v>
      </c>
      <c r="E160" s="77">
        <f>E39+E40+E41+E42+E43+E54+E55+E65+E69+E73+E74+E75+E76+E77+E78+E79+E80+E81+E82+E84+E126+E127+E128+E129+E131+E136+E139</f>
        <v>2471887</v>
      </c>
      <c r="F160" s="76"/>
      <c r="G160" s="76"/>
      <c r="H160" s="88"/>
      <c r="I160" s="89"/>
      <c r="J160" s="89"/>
      <c r="K160" s="265"/>
      <c r="L160" s="272"/>
      <c r="M160" s="76"/>
      <c r="N160" s="91"/>
      <c r="O160" s="76"/>
      <c r="P160" s="92"/>
      <c r="Q160" s="92"/>
      <c r="R160" s="93"/>
      <c r="S160" s="273"/>
      <c r="T160" s="205"/>
      <c r="U160" s="273"/>
      <c r="V160" s="205"/>
      <c r="W160" s="204">
        <f>W39+W40+W41+W42+W43+W54+W55+W65+W69+W73+W74+W75+W76+W77+W78+W79+W80+W81+W82+W84+W126+W127+W128+W129+W131+W136+W139</f>
        <v>2341173.4598300001</v>
      </c>
      <c r="X160" s="184"/>
      <c r="Y160" s="199"/>
      <c r="Z160" s="282"/>
    </row>
    <row r="161" spans="1:26" s="33" customFormat="1">
      <c r="A161" s="27"/>
      <c r="B161" s="10" t="s">
        <v>109</v>
      </c>
      <c r="C161" s="28"/>
      <c r="D161" s="74">
        <f>D145</f>
        <v>1043</v>
      </c>
      <c r="E161" s="75">
        <f>E145</f>
        <v>1846</v>
      </c>
      <c r="F161" s="29"/>
      <c r="G161" s="29"/>
      <c r="H161" s="68"/>
      <c r="I161" s="69"/>
      <c r="J161" s="69"/>
      <c r="K161" s="269"/>
      <c r="L161" s="270"/>
      <c r="M161" s="29"/>
      <c r="N161" s="71"/>
      <c r="O161" s="29"/>
      <c r="P161" s="72"/>
      <c r="Q161" s="72"/>
      <c r="R161" s="73"/>
      <c r="S161" s="274"/>
      <c r="T161" s="206"/>
      <c r="U161" s="274"/>
      <c r="V161" s="206"/>
      <c r="W161" s="128"/>
      <c r="X161" s="180"/>
      <c r="Y161" s="201"/>
      <c r="Z161" s="283"/>
    </row>
    <row r="162" spans="1:26" s="33" customFormat="1" ht="13.5" thickBot="1">
      <c r="A162" s="27"/>
      <c r="B162" s="20" t="s">
        <v>108</v>
      </c>
      <c r="C162" s="28"/>
      <c r="D162" s="29">
        <f>D158+D159+D160+D161</f>
        <v>3515070</v>
      </c>
      <c r="E162" s="67">
        <f>E158+E159+E160+E161</f>
        <v>6221674</v>
      </c>
      <c r="F162" s="29"/>
      <c r="G162" s="29"/>
      <c r="H162" s="68"/>
      <c r="I162" s="69"/>
      <c r="J162" s="69"/>
      <c r="K162" s="269"/>
      <c r="L162" s="30"/>
      <c r="M162" s="31"/>
      <c r="N162" s="32"/>
      <c r="O162" s="31"/>
      <c r="P162" s="275"/>
      <c r="Q162" s="275"/>
      <c r="R162" s="276"/>
      <c r="S162" s="277"/>
      <c r="T162" s="207"/>
      <c r="U162" s="277"/>
      <c r="V162" s="207"/>
      <c r="W162" s="101">
        <f>SUM(W158:W161)</f>
        <v>6147857.8001199998</v>
      </c>
      <c r="X162" s="183"/>
      <c r="Y162" s="201"/>
      <c r="Z162" s="283"/>
    </row>
    <row r="163" spans="1:26">
      <c r="E163" s="12">
        <v>124348</v>
      </c>
      <c r="Q163" s="3">
        <v>5873</v>
      </c>
      <c r="W163" s="14">
        <v>6158993</v>
      </c>
    </row>
    <row r="164" spans="1:26">
      <c r="E164" s="41">
        <f>E157-E163</f>
        <v>6158993</v>
      </c>
      <c r="W164" s="238">
        <f>W163-W157</f>
        <v>0.19987999927252531</v>
      </c>
    </row>
    <row r="165" spans="1:26">
      <c r="A165" s="212" t="s">
        <v>181</v>
      </c>
      <c r="B165" s="213"/>
      <c r="E165" s="41"/>
    </row>
    <row r="166" spans="1:26">
      <c r="A166" s="210" t="s">
        <v>183</v>
      </c>
      <c r="B166" s="211"/>
      <c r="E166" s="41"/>
      <c r="R166" s="231"/>
      <c r="S166" s="232"/>
      <c r="T166" s="233"/>
      <c r="U166" s="233"/>
    </row>
    <row r="167" spans="1:26">
      <c r="A167" s="210" t="s">
        <v>184</v>
      </c>
      <c r="B167" s="211"/>
      <c r="E167" s="41"/>
      <c r="R167" s="231"/>
      <c r="S167" s="234"/>
      <c r="T167" s="233"/>
      <c r="U167" s="233"/>
    </row>
    <row r="168" spans="1:26">
      <c r="A168" s="210" t="s">
        <v>185</v>
      </c>
      <c r="B168" s="211"/>
      <c r="E168" s="41"/>
      <c r="R168" s="231"/>
      <c r="S168" s="234"/>
      <c r="T168" s="233"/>
      <c r="U168" s="233"/>
    </row>
    <row r="169" spans="1:26">
      <c r="A169" s="210" t="s">
        <v>186</v>
      </c>
      <c r="B169" s="211"/>
      <c r="E169" s="41"/>
      <c r="R169" s="231"/>
      <c r="S169" s="235"/>
      <c r="T169" s="233"/>
      <c r="U169" s="233"/>
    </row>
    <row r="170" spans="1:26">
      <c r="A170" s="210" t="s">
        <v>187</v>
      </c>
      <c r="B170" s="211"/>
      <c r="E170" s="41"/>
      <c r="R170" s="231"/>
      <c r="S170" s="232"/>
      <c r="T170" s="233"/>
      <c r="U170" s="233"/>
    </row>
    <row r="171" spans="1:26">
      <c r="A171" s="210" t="s">
        <v>188</v>
      </c>
      <c r="B171" s="211"/>
      <c r="E171" s="41"/>
    </row>
    <row r="172" spans="1:26">
      <c r="A172" s="210" t="s">
        <v>182</v>
      </c>
      <c r="B172" s="211"/>
      <c r="E172" s="41"/>
    </row>
    <row r="173" spans="1:26">
      <c r="A173" s="210"/>
      <c r="B173" s="211"/>
      <c r="E173" s="41"/>
    </row>
    <row r="174" spans="1:26">
      <c r="A174" s="246" t="s">
        <v>181</v>
      </c>
      <c r="B174" s="211"/>
      <c r="E174" s="41"/>
    </row>
    <row r="175" spans="1:26">
      <c r="A175" s="244" t="s">
        <v>204</v>
      </c>
      <c r="B175" s="213"/>
      <c r="E175" s="41"/>
    </row>
    <row r="176" spans="1:26">
      <c r="A176" s="244" t="s">
        <v>203</v>
      </c>
      <c r="B176" s="245"/>
      <c r="E176" s="100"/>
    </row>
    <row r="177" spans="1:26">
      <c r="A177" s="215"/>
      <c r="E177" s="100"/>
    </row>
    <row r="178" spans="1:26">
      <c r="A178" s="39" t="s">
        <v>146</v>
      </c>
    </row>
    <row r="179" spans="1:26">
      <c r="A179" s="40" t="s">
        <v>167</v>
      </c>
    </row>
    <row r="180" spans="1:26">
      <c r="A180" s="40"/>
    </row>
    <row r="181" spans="1:26">
      <c r="A181" s="51" t="s">
        <v>168</v>
      </c>
    </row>
    <row r="182" spans="1:26" s="50" customFormat="1">
      <c r="A182" s="42" t="s">
        <v>141</v>
      </c>
      <c r="B182" s="43"/>
      <c r="C182" s="44"/>
      <c r="D182" s="59">
        <f>E158*1.77/E162</f>
        <v>0.62571668975262928</v>
      </c>
      <c r="E182" s="45"/>
      <c r="F182" s="46"/>
      <c r="G182" s="47"/>
      <c r="H182" s="48"/>
      <c r="I182" s="48"/>
      <c r="J182" s="48"/>
      <c r="K182" s="48"/>
      <c r="L182" s="46"/>
      <c r="M182" s="46"/>
      <c r="N182" s="49"/>
      <c r="O182" s="46"/>
      <c r="P182" s="44"/>
      <c r="Q182" s="44"/>
      <c r="R182" s="63"/>
      <c r="S182" s="64"/>
      <c r="T182" s="44"/>
      <c r="U182" s="44"/>
      <c r="V182" s="47"/>
      <c r="W182" s="47"/>
      <c r="X182" s="182"/>
      <c r="Y182" s="126"/>
      <c r="Z182" s="208"/>
    </row>
    <row r="183" spans="1:26" s="50" customFormat="1">
      <c r="A183" s="42" t="s">
        <v>142</v>
      </c>
      <c r="B183" s="43"/>
      <c r="C183" s="44"/>
      <c r="D183" s="59">
        <f>E159*1.77/E162-0.01</f>
        <v>0.43053261389137393</v>
      </c>
      <c r="E183" s="45"/>
      <c r="F183" s="46"/>
      <c r="G183" s="47"/>
      <c r="H183" s="48"/>
      <c r="I183" s="48"/>
      <c r="J183" s="48"/>
      <c r="K183" s="48"/>
      <c r="L183" s="46"/>
      <c r="M183" s="46"/>
      <c r="N183" s="49"/>
      <c r="O183" s="46"/>
      <c r="P183" s="44"/>
      <c r="Q183" s="44"/>
      <c r="R183" s="63"/>
      <c r="S183" s="64"/>
      <c r="T183" s="44"/>
      <c r="U183" s="44"/>
      <c r="V183" s="47"/>
      <c r="W183" s="47"/>
      <c r="X183" s="182"/>
      <c r="Y183" s="126"/>
      <c r="Z183" s="208"/>
    </row>
    <row r="184" spans="1:26" s="50" customFormat="1">
      <c r="A184" s="42" t="s">
        <v>143</v>
      </c>
      <c r="B184" s="43"/>
      <c r="C184" s="44"/>
      <c r="D184" s="59">
        <f>E160*1.77/E162</f>
        <v>0.70322552901357416</v>
      </c>
      <c r="E184" s="45"/>
      <c r="F184" s="46"/>
      <c r="G184" s="47"/>
      <c r="H184" s="48"/>
      <c r="I184" s="48"/>
      <c r="J184" s="48"/>
      <c r="K184" s="48"/>
      <c r="L184" s="46"/>
      <c r="M184" s="46"/>
      <c r="N184" s="49"/>
      <c r="O184" s="46"/>
      <c r="P184" s="44"/>
      <c r="Q184" s="44"/>
      <c r="R184" s="63"/>
      <c r="S184" s="64"/>
      <c r="T184" s="44"/>
      <c r="U184" s="44"/>
      <c r="V184" s="47"/>
      <c r="W184" s="47"/>
      <c r="X184" s="182"/>
      <c r="Y184" s="126"/>
      <c r="Z184" s="208"/>
    </row>
    <row r="185" spans="1:26" s="50" customFormat="1">
      <c r="A185" s="42" t="s">
        <v>144</v>
      </c>
      <c r="B185" s="43"/>
      <c r="C185" s="44"/>
      <c r="D185" s="59">
        <f>0.64+0.43+0.7</f>
        <v>1.77</v>
      </c>
      <c r="E185" s="45"/>
      <c r="F185" s="46"/>
      <c r="G185" s="47"/>
      <c r="H185" s="48"/>
      <c r="I185" s="48"/>
      <c r="J185" s="48"/>
      <c r="K185" s="48"/>
      <c r="L185" s="46"/>
      <c r="M185" s="46"/>
      <c r="N185" s="49"/>
      <c r="O185" s="46"/>
      <c r="P185" s="44"/>
      <c r="Q185" s="44"/>
      <c r="R185" s="63"/>
      <c r="S185" s="64"/>
      <c r="T185" s="44"/>
      <c r="U185" s="44"/>
      <c r="V185" s="47"/>
      <c r="W185" s="47"/>
      <c r="X185" s="182"/>
      <c r="Y185" s="126"/>
      <c r="Z185" s="208"/>
    </row>
    <row r="187" spans="1:26">
      <c r="A187" s="51" t="s">
        <v>169</v>
      </c>
    </row>
    <row r="188" spans="1:26" s="50" customFormat="1">
      <c r="A188" s="42" t="s">
        <v>141</v>
      </c>
      <c r="B188" s="43"/>
      <c r="C188" s="44"/>
      <c r="D188" s="59">
        <f>W158*1.77/W162</f>
        <v>0.63502313024666857</v>
      </c>
      <c r="E188" s="45"/>
      <c r="F188" s="46"/>
      <c r="G188" s="47"/>
      <c r="H188" s="48"/>
      <c r="I188" s="48"/>
      <c r="J188" s="48"/>
      <c r="K188" s="48"/>
      <c r="L188" s="46"/>
      <c r="M188" s="46"/>
      <c r="N188" s="49"/>
      <c r="O188" s="46"/>
      <c r="P188" s="44"/>
      <c r="Q188" s="44"/>
      <c r="R188" s="63"/>
      <c r="S188" s="64"/>
      <c r="T188" s="44"/>
      <c r="U188" s="44"/>
      <c r="V188" s="47"/>
      <c r="W188" s="47"/>
      <c r="X188" s="182"/>
      <c r="Y188" s="126"/>
      <c r="Z188" s="208"/>
    </row>
    <row r="189" spans="1:26" s="50" customFormat="1">
      <c r="A189" s="42" t="s">
        <v>142</v>
      </c>
      <c r="B189" s="43"/>
      <c r="C189" s="44"/>
      <c r="D189" s="59">
        <f>W159*1.77/W162</f>
        <v>0.4609409439682205</v>
      </c>
      <c r="E189" s="45"/>
      <c r="F189" s="46"/>
      <c r="G189" s="47"/>
      <c r="H189" s="48"/>
      <c r="I189" s="48"/>
      <c r="J189" s="48"/>
      <c r="K189" s="48"/>
      <c r="L189" s="46"/>
      <c r="M189" s="46"/>
      <c r="N189" s="49"/>
      <c r="O189" s="46"/>
      <c r="P189" s="44"/>
      <c r="Q189" s="44"/>
      <c r="R189" s="63"/>
      <c r="S189" s="64"/>
      <c r="T189" s="44"/>
      <c r="U189" s="44"/>
      <c r="V189" s="47"/>
      <c r="W189" s="47"/>
      <c r="X189" s="182"/>
      <c r="Y189" s="126"/>
      <c r="Z189" s="208"/>
    </row>
    <row r="190" spans="1:26" s="50" customFormat="1">
      <c r="A190" s="42" t="s">
        <v>143</v>
      </c>
      <c r="B190" s="43"/>
      <c r="C190" s="44"/>
      <c r="D190" s="59">
        <f>W160*1.77/W162</f>
        <v>0.67403592578511107</v>
      </c>
      <c r="E190" s="45"/>
      <c r="F190" s="46"/>
      <c r="G190" s="47"/>
      <c r="H190" s="48"/>
      <c r="I190" s="48"/>
      <c r="J190" s="48"/>
      <c r="K190" s="48"/>
      <c r="L190" s="46"/>
      <c r="M190" s="46"/>
      <c r="N190" s="49"/>
      <c r="O190" s="46"/>
      <c r="P190" s="44"/>
      <c r="Q190" s="44"/>
      <c r="R190" s="63"/>
      <c r="S190" s="64"/>
      <c r="T190" s="44"/>
      <c r="U190" s="44"/>
      <c r="V190" s="47"/>
      <c r="W190" s="47"/>
      <c r="X190" s="182"/>
      <c r="Y190" s="126"/>
      <c r="Z190" s="208"/>
    </row>
    <row r="191" spans="1:26" s="50" customFormat="1">
      <c r="A191" s="42" t="s">
        <v>144</v>
      </c>
      <c r="B191" s="43"/>
      <c r="C191" s="44"/>
      <c r="D191" s="59">
        <f>D188+D189+D190</f>
        <v>1.77</v>
      </c>
      <c r="E191" s="45"/>
      <c r="F191" s="46"/>
      <c r="G191" s="47"/>
      <c r="H191" s="48"/>
      <c r="I191" s="48"/>
      <c r="J191" s="48"/>
      <c r="K191" s="48"/>
      <c r="L191" s="46"/>
      <c r="M191" s="46"/>
      <c r="N191" s="49"/>
      <c r="O191" s="46"/>
      <c r="P191" s="44"/>
      <c r="Q191" s="44"/>
      <c r="R191" s="63"/>
      <c r="S191" s="64"/>
      <c r="T191" s="44"/>
      <c r="U191" s="44"/>
      <c r="V191" s="47"/>
      <c r="W191" s="47"/>
      <c r="X191" s="182"/>
      <c r="Y191" s="126"/>
      <c r="Z191" s="208"/>
    </row>
  </sheetData>
  <autoFilter ref="A3:W164"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1" showButton="0"/>
  </autoFilter>
  <mergeCells count="56">
    <mergeCell ref="A1:W1"/>
    <mergeCell ref="A3:A5"/>
    <mergeCell ref="B3:B5"/>
    <mergeCell ref="C3:C5"/>
    <mergeCell ref="D3:D5"/>
    <mergeCell ref="E3:E5"/>
    <mergeCell ref="F3:K3"/>
    <mergeCell ref="L3:S3"/>
    <mergeCell ref="T3:U4"/>
    <mergeCell ref="V3:W4"/>
    <mergeCell ref="Y37:Z37"/>
    <mergeCell ref="F4:H4"/>
    <mergeCell ref="I4:K4"/>
    <mergeCell ref="L4:O4"/>
    <mergeCell ref="P4:S4"/>
    <mergeCell ref="Z7:Z8"/>
    <mergeCell ref="Y12:Z12"/>
    <mergeCell ref="Y14:Z14"/>
    <mergeCell ref="Y21:Z21"/>
    <mergeCell ref="Y31:Z31"/>
    <mergeCell ref="Y36:Z36"/>
    <mergeCell ref="Y92:Z92"/>
    <mergeCell ref="Y44:Z44"/>
    <mergeCell ref="Y45:Z45"/>
    <mergeCell ref="Y46:Z46"/>
    <mergeCell ref="Y50:Z50"/>
    <mergeCell ref="Y51:Z51"/>
    <mergeCell ref="Y52:Z52"/>
    <mergeCell ref="Y57:Z57"/>
    <mergeCell ref="Y58:Z58"/>
    <mergeCell ref="Y68:Z68"/>
    <mergeCell ref="Y69:Z69"/>
    <mergeCell ref="Y76:Z76"/>
    <mergeCell ref="Y105:Z105"/>
    <mergeCell ref="Y93:Z93"/>
    <mergeCell ref="Y94:Z94"/>
    <mergeCell ref="Y95:Z95"/>
    <mergeCell ref="Y96:Z96"/>
    <mergeCell ref="Y97:Z97"/>
    <mergeCell ref="Y98:Z98"/>
    <mergeCell ref="Y99:Z99"/>
    <mergeCell ref="Y101:Z101"/>
    <mergeCell ref="Y102:Z102"/>
    <mergeCell ref="Y103:Z103"/>
    <mergeCell ref="Y139:Z139"/>
    <mergeCell ref="Y126:Z126"/>
    <mergeCell ref="Y127:Z127"/>
    <mergeCell ref="Y128:Z128"/>
    <mergeCell ref="Y129:Z129"/>
    <mergeCell ref="Y130:Z130"/>
    <mergeCell ref="Y131:Z131"/>
    <mergeCell ref="Y133:Z133"/>
    <mergeCell ref="Y134:Z134"/>
    <mergeCell ref="Y135:Z135"/>
    <mergeCell ref="Y136:Z136"/>
    <mergeCell ref="Y138:Z138"/>
  </mergeCells>
  <printOptions horizontalCentered="1"/>
  <pageMargins left="0" right="0.19685039370078741" top="0" bottom="0" header="0.31496062992125984" footer="0.19685039370078741"/>
  <pageSetup paperSize="9" scale="70" firstPageNumber="135" fitToHeight="11" orientation="landscape" useFirstPageNumber="1" r:id="rId1"/>
  <rowBreaks count="2" manualBreakCount="2">
    <brk id="132" max="22" man="1"/>
    <brk id="191" max="2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192"/>
  <sheetViews>
    <sheetView view="pageBreakPreview" topLeftCell="A7" zoomScale="71" zoomScaleNormal="96" zoomScaleSheetLayoutView="71" workbookViewId="0">
      <selection activeCell="B142" sqref="B142"/>
    </sheetView>
  </sheetViews>
  <sheetFormatPr defaultRowHeight="12.75"/>
  <cols>
    <col min="1" max="1" width="4.28515625" style="3" customWidth="1"/>
    <col min="2" max="2" width="52.28515625" style="4" customWidth="1"/>
    <col min="3" max="3" width="6" style="2" customWidth="1"/>
    <col min="4" max="4" width="10.5703125" style="12" customWidth="1"/>
    <col min="5" max="5" width="11" style="12" customWidth="1"/>
    <col min="6" max="6" width="9.42578125" style="13" hidden="1" customWidth="1"/>
    <col min="7" max="7" width="9.85546875" style="14" hidden="1" customWidth="1"/>
    <col min="8" max="8" width="6.7109375" style="16" hidden="1" customWidth="1"/>
    <col min="9" max="9" width="9.85546875" style="16" hidden="1" customWidth="1"/>
    <col min="10" max="10" width="9.42578125" style="16" hidden="1" customWidth="1"/>
    <col min="11" max="11" width="7.5703125" style="16" hidden="1" customWidth="1"/>
    <col min="12" max="12" width="10.5703125" style="13" customWidth="1"/>
    <col min="13" max="13" width="10.140625" style="13" customWidth="1"/>
    <col min="14" max="14" width="6.42578125" style="18" customWidth="1"/>
    <col min="15" max="15" width="11" style="13" customWidth="1"/>
    <col min="16" max="16" width="9.7109375" style="2" customWidth="1"/>
    <col min="17" max="17" width="10" style="2" customWidth="1"/>
    <col min="18" max="18" width="9.140625" style="62" customWidth="1"/>
    <col min="19" max="19" width="10.140625" style="3" customWidth="1"/>
    <col min="20" max="20" width="12" style="2" customWidth="1"/>
    <col min="21" max="21" width="11.140625" style="2" customWidth="1"/>
    <col min="22" max="22" width="10.140625" style="14" customWidth="1"/>
    <col min="23" max="23" width="10.7109375" style="14" bestFit="1" customWidth="1"/>
    <col min="24" max="24" width="10.7109375" style="181" customWidth="1"/>
    <col min="25" max="25" width="9.140625" style="132" customWidth="1"/>
    <col min="26" max="26" width="15.140625" style="2" customWidth="1"/>
    <col min="27" max="28" width="9.140625" style="1"/>
    <col min="29" max="29" width="9.140625" style="13"/>
    <col min="30" max="16384" width="9.140625" style="1"/>
  </cols>
  <sheetData>
    <row r="1" spans="1:29" ht="12.75" customHeight="1">
      <c r="A1" s="520" t="s">
        <v>145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0"/>
      <c r="T1" s="520"/>
      <c r="U1" s="520"/>
      <c r="V1" s="520"/>
      <c r="W1" s="520"/>
      <c r="X1" s="292"/>
    </row>
    <row r="2" spans="1:29" ht="13.5" thickBot="1">
      <c r="L2" s="18"/>
    </row>
    <row r="3" spans="1:29" ht="15" customHeight="1">
      <c r="A3" s="543" t="s">
        <v>0</v>
      </c>
      <c r="B3" s="543" t="s">
        <v>1</v>
      </c>
      <c r="C3" s="543" t="s">
        <v>121</v>
      </c>
      <c r="D3" s="544" t="s">
        <v>166</v>
      </c>
      <c r="E3" s="545" t="s">
        <v>122</v>
      </c>
      <c r="F3" s="525" t="s">
        <v>123</v>
      </c>
      <c r="G3" s="525"/>
      <c r="H3" s="525"/>
      <c r="I3" s="525"/>
      <c r="J3" s="525"/>
      <c r="K3" s="533"/>
      <c r="L3" s="521" t="s">
        <v>129</v>
      </c>
      <c r="M3" s="522"/>
      <c r="N3" s="522"/>
      <c r="O3" s="522"/>
      <c r="P3" s="522"/>
      <c r="Q3" s="522"/>
      <c r="R3" s="522"/>
      <c r="S3" s="523"/>
      <c r="T3" s="521" t="s">
        <v>134</v>
      </c>
      <c r="U3" s="523"/>
      <c r="V3" s="546" t="s">
        <v>179</v>
      </c>
      <c r="W3" s="547"/>
      <c r="X3" s="179"/>
    </row>
    <row r="4" spans="1:29" ht="12.75" customHeight="1">
      <c r="A4" s="543"/>
      <c r="B4" s="543"/>
      <c r="C4" s="543"/>
      <c r="D4" s="544"/>
      <c r="E4" s="545"/>
      <c r="F4" s="525" t="s">
        <v>127</v>
      </c>
      <c r="G4" s="525"/>
      <c r="H4" s="525"/>
      <c r="I4" s="525" t="s">
        <v>128</v>
      </c>
      <c r="J4" s="525"/>
      <c r="K4" s="533"/>
      <c r="L4" s="524" t="s">
        <v>127</v>
      </c>
      <c r="M4" s="525"/>
      <c r="N4" s="525"/>
      <c r="O4" s="525"/>
      <c r="P4" s="525" t="s">
        <v>128</v>
      </c>
      <c r="Q4" s="525"/>
      <c r="R4" s="525"/>
      <c r="S4" s="526"/>
      <c r="T4" s="524"/>
      <c r="U4" s="526"/>
      <c r="V4" s="548"/>
      <c r="W4" s="549"/>
      <c r="X4" s="179"/>
    </row>
    <row r="5" spans="1:29" ht="47.25" customHeight="1">
      <c r="A5" s="543"/>
      <c r="B5" s="543"/>
      <c r="C5" s="543"/>
      <c r="D5" s="544"/>
      <c r="E5" s="545"/>
      <c r="F5" s="294" t="s">
        <v>124</v>
      </c>
      <c r="G5" s="294" t="s">
        <v>125</v>
      </c>
      <c r="H5" s="22" t="s">
        <v>126</v>
      </c>
      <c r="I5" s="294" t="s">
        <v>124</v>
      </c>
      <c r="J5" s="294" t="s">
        <v>125</v>
      </c>
      <c r="K5" s="262" t="s">
        <v>126</v>
      </c>
      <c r="L5" s="295" t="s">
        <v>124</v>
      </c>
      <c r="M5" s="294" t="s">
        <v>130</v>
      </c>
      <c r="N5" s="23" t="s">
        <v>131</v>
      </c>
      <c r="O5" s="294" t="s">
        <v>132</v>
      </c>
      <c r="P5" s="294" t="s">
        <v>124</v>
      </c>
      <c r="Q5" s="294" t="s">
        <v>130</v>
      </c>
      <c r="R5" s="23" t="s">
        <v>131</v>
      </c>
      <c r="S5" s="60" t="s">
        <v>133</v>
      </c>
      <c r="T5" s="34" t="s">
        <v>136</v>
      </c>
      <c r="U5" s="35" t="s">
        <v>137</v>
      </c>
      <c r="V5" s="127" t="s">
        <v>136</v>
      </c>
      <c r="W5" s="128" t="s">
        <v>137</v>
      </c>
      <c r="X5" s="180"/>
    </row>
    <row r="6" spans="1:29" s="97" customFormat="1" ht="26.25" customHeight="1">
      <c r="A6" s="95">
        <v>1</v>
      </c>
      <c r="B6" s="95">
        <v>2</v>
      </c>
      <c r="C6" s="95">
        <v>3</v>
      </c>
      <c r="D6" s="36">
        <v>4</v>
      </c>
      <c r="E6" s="258" t="s">
        <v>138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263">
        <v>11</v>
      </c>
      <c r="L6" s="37">
        <v>12</v>
      </c>
      <c r="M6" s="36">
        <v>13</v>
      </c>
      <c r="N6" s="36">
        <v>14</v>
      </c>
      <c r="O6" s="36" t="s">
        <v>139</v>
      </c>
      <c r="P6" s="36">
        <v>16</v>
      </c>
      <c r="Q6" s="36">
        <v>17</v>
      </c>
      <c r="R6" s="19">
        <v>18</v>
      </c>
      <c r="S6" s="94" t="s">
        <v>140</v>
      </c>
      <c r="T6" s="37">
        <v>20</v>
      </c>
      <c r="U6" s="38">
        <v>21</v>
      </c>
      <c r="V6" s="26">
        <v>22</v>
      </c>
      <c r="W6" s="54">
        <v>23</v>
      </c>
      <c r="X6" s="181"/>
      <c r="Y6" s="133"/>
      <c r="AC6" s="14"/>
    </row>
    <row r="7" spans="1:29" ht="25.5" customHeight="1">
      <c r="A7" s="5">
        <v>1</v>
      </c>
      <c r="B7" s="7" t="s">
        <v>110</v>
      </c>
      <c r="C7" s="6" t="s">
        <v>6</v>
      </c>
      <c r="D7" s="15">
        <v>23386</v>
      </c>
      <c r="E7" s="104">
        <v>41393</v>
      </c>
      <c r="F7" s="15">
        <v>108388</v>
      </c>
      <c r="G7" s="15">
        <v>84216</v>
      </c>
      <c r="H7" s="17">
        <f>G7/F7*100</f>
        <v>77.698638225633829</v>
      </c>
      <c r="I7" s="15">
        <v>35151</v>
      </c>
      <c r="J7" s="15">
        <v>23309</v>
      </c>
      <c r="K7" s="264">
        <f>J7/I7*100</f>
        <v>66.311058006884579</v>
      </c>
      <c r="L7" s="26">
        <v>110782</v>
      </c>
      <c r="M7" s="15">
        <v>44851</v>
      </c>
      <c r="N7" s="19">
        <f>M7/L7*100</f>
        <v>40.485818995865749</v>
      </c>
      <c r="O7" s="15">
        <f>M7*2</f>
        <v>89702</v>
      </c>
      <c r="P7" s="15">
        <v>36927</v>
      </c>
      <c r="Q7" s="15">
        <v>15856</v>
      </c>
      <c r="R7" s="19">
        <f>Q7*100/P7</f>
        <v>42.938771088905135</v>
      </c>
      <c r="S7" s="54">
        <f>Q7*2</f>
        <v>31712</v>
      </c>
      <c r="T7" s="26">
        <v>114081</v>
      </c>
      <c r="U7" s="54">
        <v>33511</v>
      </c>
      <c r="V7" s="26">
        <f>W7*3+80</f>
        <v>95621.67482</v>
      </c>
      <c r="W7" s="54">
        <f>E7-(E7*$Y$7/100)-8</f>
        <v>31847.22494</v>
      </c>
      <c r="X7" s="181">
        <f>V7/W7</f>
        <v>3.0025119928078734</v>
      </c>
      <c r="Y7" s="239">
        <v>23.042000000000002</v>
      </c>
      <c r="Z7" s="511" t="s">
        <v>180</v>
      </c>
      <c r="AA7" s="132"/>
      <c r="AB7" s="132"/>
      <c r="AC7" s="312"/>
    </row>
    <row r="8" spans="1:29" ht="25.5">
      <c r="A8" s="5">
        <v>2</v>
      </c>
      <c r="B8" s="7" t="s">
        <v>29</v>
      </c>
      <c r="C8" s="6">
        <v>1</v>
      </c>
      <c r="D8" s="15">
        <v>9178</v>
      </c>
      <c r="E8" s="104">
        <v>16245</v>
      </c>
      <c r="F8" s="15">
        <v>57161</v>
      </c>
      <c r="G8" s="15">
        <v>44351</v>
      </c>
      <c r="H8" s="17">
        <f t="shared" ref="H8:H71" si="0">G8/F8*100</f>
        <v>77.589615297143155</v>
      </c>
      <c r="I8" s="15">
        <v>18538</v>
      </c>
      <c r="J8" s="15">
        <v>15873</v>
      </c>
      <c r="K8" s="264">
        <f t="shared" ref="K8:K72" si="1">J8/I8*100</f>
        <v>85.624123422159897</v>
      </c>
      <c r="L8" s="26">
        <v>54215</v>
      </c>
      <c r="M8" s="15">
        <v>23711</v>
      </c>
      <c r="N8" s="19">
        <f t="shared" ref="N8:N71" si="2">M8/L8*100</f>
        <v>43.735128654431435</v>
      </c>
      <c r="O8" s="15">
        <f t="shared" ref="O8:O72" si="3">M8*2</f>
        <v>47422</v>
      </c>
      <c r="P8" s="15">
        <v>18025</v>
      </c>
      <c r="Q8" s="15">
        <v>8675</v>
      </c>
      <c r="R8" s="19">
        <f t="shared" ref="R8:R72" si="4">Q8*100/P8</f>
        <v>48.127600554785019</v>
      </c>
      <c r="S8" s="54">
        <f t="shared" ref="S8:S72" si="5">Q8*2</f>
        <v>17350</v>
      </c>
      <c r="T8" s="26">
        <v>54074</v>
      </c>
      <c r="U8" s="54">
        <v>18025</v>
      </c>
      <c r="V8" s="26">
        <f>W8*3</f>
        <v>37505.481299999999</v>
      </c>
      <c r="W8" s="54">
        <f>E8-(E8*$Y$7/100)</f>
        <v>12501.827099999999</v>
      </c>
      <c r="X8" s="181">
        <f t="shared" ref="X8:X71" si="6">V8/W8</f>
        <v>3.0000000000000004</v>
      </c>
      <c r="Z8" s="511"/>
    </row>
    <row r="9" spans="1:29" ht="25.5">
      <c r="A9" s="5">
        <v>3</v>
      </c>
      <c r="B9" s="7" t="s">
        <v>111</v>
      </c>
      <c r="C9" s="6">
        <v>1</v>
      </c>
      <c r="D9" s="15">
        <v>13905</v>
      </c>
      <c r="E9" s="104">
        <v>24612</v>
      </c>
      <c r="F9" s="15">
        <v>84346</v>
      </c>
      <c r="G9" s="15">
        <v>69990</v>
      </c>
      <c r="H9" s="17">
        <f t="shared" si="0"/>
        <v>82.979631517795752</v>
      </c>
      <c r="I9" s="15">
        <v>27354</v>
      </c>
      <c r="J9" s="15">
        <v>23330</v>
      </c>
      <c r="K9" s="264">
        <f t="shared" si="1"/>
        <v>85.289171601959495</v>
      </c>
      <c r="L9" s="26">
        <v>83350</v>
      </c>
      <c r="M9" s="15">
        <v>34746</v>
      </c>
      <c r="N9" s="19">
        <f t="shared" si="2"/>
        <v>41.686862627474504</v>
      </c>
      <c r="O9" s="15">
        <f t="shared" si="3"/>
        <v>69492</v>
      </c>
      <c r="P9" s="15">
        <v>27783</v>
      </c>
      <c r="Q9" s="15">
        <v>13827</v>
      </c>
      <c r="R9" s="19">
        <f t="shared" si="4"/>
        <v>49.767843645394663</v>
      </c>
      <c r="S9" s="54">
        <f t="shared" si="5"/>
        <v>27654</v>
      </c>
      <c r="T9" s="26">
        <v>78805</v>
      </c>
      <c r="U9" s="54">
        <v>26268</v>
      </c>
      <c r="V9" s="26">
        <f t="shared" ref="V9:V13" si="7">W9*3</f>
        <v>56822.708879999998</v>
      </c>
      <c r="W9" s="54">
        <f>E9-(E9*$Y$7/100)</f>
        <v>18940.902959999999</v>
      </c>
      <c r="X9" s="181">
        <f t="shared" si="6"/>
        <v>3</v>
      </c>
    </row>
    <row r="10" spans="1:29" ht="25.5">
      <c r="A10" s="5">
        <v>4</v>
      </c>
      <c r="B10" s="7" t="s">
        <v>30</v>
      </c>
      <c r="C10" s="6">
        <v>1</v>
      </c>
      <c r="D10" s="15">
        <v>8973</v>
      </c>
      <c r="E10" s="104">
        <v>15882</v>
      </c>
      <c r="F10" s="15">
        <v>44279</v>
      </c>
      <c r="G10" s="15">
        <v>39894</v>
      </c>
      <c r="H10" s="17">
        <f t="shared" si="0"/>
        <v>90.096885656857651</v>
      </c>
      <c r="I10" s="15">
        <v>14341</v>
      </c>
      <c r="J10" s="15">
        <v>9362</v>
      </c>
      <c r="K10" s="264">
        <f t="shared" si="1"/>
        <v>65.281361132417544</v>
      </c>
      <c r="L10" s="26">
        <v>41830</v>
      </c>
      <c r="M10" s="15">
        <v>21165</v>
      </c>
      <c r="N10" s="19">
        <f t="shared" si="2"/>
        <v>50.597657183839353</v>
      </c>
      <c r="O10" s="15">
        <f t="shared" si="3"/>
        <v>42330</v>
      </c>
      <c r="P10" s="15">
        <v>13943</v>
      </c>
      <c r="Q10" s="15">
        <v>5012</v>
      </c>
      <c r="R10" s="19">
        <f t="shared" si="4"/>
        <v>35.946353008678187</v>
      </c>
      <c r="S10" s="54">
        <f t="shared" si="5"/>
        <v>10024</v>
      </c>
      <c r="T10" s="26">
        <v>31760</v>
      </c>
      <c r="U10" s="54">
        <v>10585</v>
      </c>
      <c r="V10" s="26">
        <f t="shared" si="7"/>
        <v>36667.40868</v>
      </c>
      <c r="W10" s="54">
        <f>E10-(E10*$Y$7/100)</f>
        <v>12222.46956</v>
      </c>
      <c r="X10" s="181">
        <f t="shared" si="6"/>
        <v>3</v>
      </c>
    </row>
    <row r="11" spans="1:29" ht="25.5">
      <c r="A11" s="5">
        <v>5</v>
      </c>
      <c r="B11" s="7" t="s">
        <v>31</v>
      </c>
      <c r="C11" s="6" t="s">
        <v>5</v>
      </c>
      <c r="D11" s="15">
        <v>4412</v>
      </c>
      <c r="E11" s="104">
        <v>7809</v>
      </c>
      <c r="F11" s="15">
        <v>11696</v>
      </c>
      <c r="G11" s="15">
        <v>11112</v>
      </c>
      <c r="H11" s="17">
        <f t="shared" si="0"/>
        <v>95.006839945280447</v>
      </c>
      <c r="I11" s="15">
        <v>3812</v>
      </c>
      <c r="J11" s="15">
        <v>3704</v>
      </c>
      <c r="K11" s="264">
        <f t="shared" si="1"/>
        <v>97.166841552990562</v>
      </c>
      <c r="L11" s="26">
        <v>14752</v>
      </c>
      <c r="M11" s="15">
        <v>6354</v>
      </c>
      <c r="N11" s="19">
        <f t="shared" si="2"/>
        <v>43.072125813449027</v>
      </c>
      <c r="O11" s="15">
        <f t="shared" si="3"/>
        <v>12708</v>
      </c>
      <c r="P11" s="15">
        <v>4917</v>
      </c>
      <c r="Q11" s="15">
        <v>1881</v>
      </c>
      <c r="R11" s="19">
        <f t="shared" si="4"/>
        <v>38.255033557046978</v>
      </c>
      <c r="S11" s="54">
        <f t="shared" si="5"/>
        <v>3762</v>
      </c>
      <c r="T11" s="26">
        <v>14752</v>
      </c>
      <c r="U11" s="54">
        <v>4917</v>
      </c>
      <c r="V11" s="26">
        <f t="shared" si="7"/>
        <v>18028.950659999999</v>
      </c>
      <c r="W11" s="54">
        <f>E11-(E11*$Y$7/100)</f>
        <v>6009.6502199999995</v>
      </c>
      <c r="X11" s="181">
        <f t="shared" si="6"/>
        <v>3</v>
      </c>
    </row>
    <row r="12" spans="1:29" s="50" customFormat="1" ht="25.5" customHeight="1">
      <c r="A12" s="5">
        <v>6</v>
      </c>
      <c r="B12" s="111" t="s">
        <v>10</v>
      </c>
      <c r="C12" s="108" t="s">
        <v>5</v>
      </c>
      <c r="D12" s="109"/>
      <c r="E12" s="259"/>
      <c r="F12" s="109">
        <v>14828</v>
      </c>
      <c r="G12" s="109">
        <v>15245</v>
      </c>
      <c r="H12" s="90">
        <f t="shared" si="0"/>
        <v>102.81224710008092</v>
      </c>
      <c r="I12" s="109">
        <v>4809</v>
      </c>
      <c r="J12" s="109">
        <v>2995</v>
      </c>
      <c r="K12" s="265">
        <f t="shared" si="1"/>
        <v>62.279060095653982</v>
      </c>
      <c r="L12" s="113">
        <v>16236</v>
      </c>
      <c r="M12" s="109">
        <v>8446</v>
      </c>
      <c r="N12" s="116">
        <f t="shared" si="2"/>
        <v>52.020202020202021</v>
      </c>
      <c r="O12" s="109">
        <f t="shared" si="3"/>
        <v>16892</v>
      </c>
      <c r="P12" s="109">
        <v>5412</v>
      </c>
      <c r="Q12" s="109">
        <v>2119</v>
      </c>
      <c r="R12" s="116">
        <f t="shared" si="4"/>
        <v>39.153732446415376</v>
      </c>
      <c r="S12" s="119">
        <f t="shared" si="5"/>
        <v>4238</v>
      </c>
      <c r="T12" s="113">
        <v>14735</v>
      </c>
      <c r="U12" s="120"/>
      <c r="V12" s="26">
        <f t="shared" si="7"/>
        <v>12714</v>
      </c>
      <c r="W12" s="129">
        <v>4238</v>
      </c>
      <c r="X12" s="181">
        <f t="shared" si="6"/>
        <v>3</v>
      </c>
      <c r="Y12" s="512" t="s">
        <v>171</v>
      </c>
      <c r="Z12" s="512"/>
      <c r="AC12" s="313"/>
    </row>
    <row r="13" spans="1:29" ht="25.5">
      <c r="A13" s="5">
        <v>7</v>
      </c>
      <c r="B13" s="7" t="s">
        <v>32</v>
      </c>
      <c r="C13" s="6">
        <v>1</v>
      </c>
      <c r="D13" s="15">
        <v>34045</v>
      </c>
      <c r="E13" s="104">
        <v>60260</v>
      </c>
      <c r="F13" s="15">
        <v>159759</v>
      </c>
      <c r="G13" s="15">
        <v>141132</v>
      </c>
      <c r="H13" s="17">
        <f t="shared" si="0"/>
        <v>88.340562972978049</v>
      </c>
      <c r="I13" s="15">
        <v>53253</v>
      </c>
      <c r="J13" s="15">
        <v>45876</v>
      </c>
      <c r="K13" s="264">
        <f t="shared" si="1"/>
        <v>86.147259309334686</v>
      </c>
      <c r="L13" s="26">
        <v>135714</v>
      </c>
      <c r="M13" s="15">
        <v>73533</v>
      </c>
      <c r="N13" s="19">
        <f t="shared" si="2"/>
        <v>54.182324594367572</v>
      </c>
      <c r="O13" s="15">
        <f t="shared" si="3"/>
        <v>147066</v>
      </c>
      <c r="P13" s="15">
        <v>45238</v>
      </c>
      <c r="Q13" s="15">
        <v>23366</v>
      </c>
      <c r="R13" s="19">
        <f t="shared" si="4"/>
        <v>51.651266634245545</v>
      </c>
      <c r="S13" s="54">
        <f t="shared" si="5"/>
        <v>46732</v>
      </c>
      <c r="T13" s="26">
        <v>144380</v>
      </c>
      <c r="U13" s="54">
        <v>45120</v>
      </c>
      <c r="V13" s="26">
        <f t="shared" si="7"/>
        <v>139124.67240000001</v>
      </c>
      <c r="W13" s="54">
        <f>E13-(E13*$Y$7/100)</f>
        <v>46374.890800000001</v>
      </c>
      <c r="X13" s="181">
        <f t="shared" si="6"/>
        <v>3</v>
      </c>
    </row>
    <row r="14" spans="1:29" s="226" customFormat="1" ht="30" customHeight="1">
      <c r="A14" s="5">
        <v>8</v>
      </c>
      <c r="B14" s="217" t="s">
        <v>33</v>
      </c>
      <c r="C14" s="218" t="s">
        <v>5</v>
      </c>
      <c r="D14" s="219"/>
      <c r="E14" s="260"/>
      <c r="F14" s="219">
        <v>20718</v>
      </c>
      <c r="G14" s="219">
        <v>20614</v>
      </c>
      <c r="H14" s="221">
        <f t="shared" si="0"/>
        <v>99.498021044502366</v>
      </c>
      <c r="I14" s="219">
        <v>6906</v>
      </c>
      <c r="J14" s="219">
        <v>12041</v>
      </c>
      <c r="K14" s="266">
        <f t="shared" si="1"/>
        <v>174.35563278308717</v>
      </c>
      <c r="L14" s="220">
        <v>35657</v>
      </c>
      <c r="M14" s="219">
        <v>11712</v>
      </c>
      <c r="N14" s="222">
        <f t="shared" si="2"/>
        <v>32.846285441848728</v>
      </c>
      <c r="O14" s="219">
        <f t="shared" si="3"/>
        <v>23424</v>
      </c>
      <c r="P14" s="219">
        <v>11886</v>
      </c>
      <c r="Q14" s="219">
        <v>6994</v>
      </c>
      <c r="R14" s="222">
        <f t="shared" si="4"/>
        <v>58.84233552078075</v>
      </c>
      <c r="S14" s="223">
        <f t="shared" si="5"/>
        <v>13988</v>
      </c>
      <c r="T14" s="220">
        <v>33877</v>
      </c>
      <c r="U14" s="223">
        <v>11886</v>
      </c>
      <c r="V14" s="220">
        <f>W14*1.5</f>
        <v>24727.5</v>
      </c>
      <c r="W14" s="224">
        <v>16485</v>
      </c>
      <c r="X14" s="225">
        <f t="shared" si="6"/>
        <v>1.5</v>
      </c>
      <c r="Y14" s="542" t="s">
        <v>172</v>
      </c>
      <c r="Z14" s="542"/>
      <c r="AC14" s="314"/>
    </row>
    <row r="15" spans="1:29" ht="25.5">
      <c r="A15" s="5">
        <v>9</v>
      </c>
      <c r="B15" s="7" t="s">
        <v>34</v>
      </c>
      <c r="C15" s="6" t="s">
        <v>6</v>
      </c>
      <c r="D15" s="15">
        <v>46970</v>
      </c>
      <c r="E15" s="104">
        <v>83137</v>
      </c>
      <c r="F15" s="15">
        <v>271550</v>
      </c>
      <c r="G15" s="15">
        <v>194192</v>
      </c>
      <c r="H15" s="17">
        <f t="shared" si="0"/>
        <v>71.512428650340638</v>
      </c>
      <c r="I15" s="15">
        <v>90517</v>
      </c>
      <c r="J15" s="15">
        <v>68122</v>
      </c>
      <c r="K15" s="264">
        <f t="shared" si="1"/>
        <v>75.258791166300256</v>
      </c>
      <c r="L15" s="26">
        <v>181952</v>
      </c>
      <c r="M15" s="15">
        <v>99289</v>
      </c>
      <c r="N15" s="19">
        <f t="shared" si="2"/>
        <v>54.568787372493844</v>
      </c>
      <c r="O15" s="15">
        <f t="shared" si="3"/>
        <v>198578</v>
      </c>
      <c r="P15" s="15">
        <v>60684</v>
      </c>
      <c r="Q15" s="15">
        <v>31988</v>
      </c>
      <c r="R15" s="19">
        <f t="shared" si="4"/>
        <v>52.71241183837585</v>
      </c>
      <c r="S15" s="54">
        <f t="shared" si="5"/>
        <v>63976</v>
      </c>
      <c r="T15" s="26">
        <v>226893</v>
      </c>
      <c r="U15" s="54">
        <v>75131</v>
      </c>
      <c r="V15" s="26">
        <f>W15*3</f>
        <v>191941.71737999999</v>
      </c>
      <c r="W15" s="54">
        <f t="shared" ref="W15:W20" si="8">E15-(E15*$Y$7/100)</f>
        <v>63980.572459999996</v>
      </c>
      <c r="X15" s="181">
        <f t="shared" si="6"/>
        <v>3</v>
      </c>
    </row>
    <row r="16" spans="1:29" ht="25.5">
      <c r="A16" s="5">
        <v>10</v>
      </c>
      <c r="B16" s="7" t="s">
        <v>35</v>
      </c>
      <c r="C16" s="6">
        <v>1</v>
      </c>
      <c r="D16" s="15">
        <v>27573</v>
      </c>
      <c r="E16" s="104">
        <v>48804</v>
      </c>
      <c r="F16" s="15">
        <v>126760</v>
      </c>
      <c r="G16" s="15">
        <v>137478</v>
      </c>
      <c r="H16" s="17">
        <f t="shared" si="0"/>
        <v>108.45534869043863</v>
      </c>
      <c r="I16" s="15">
        <v>43071</v>
      </c>
      <c r="J16" s="15">
        <v>58635</v>
      </c>
      <c r="K16" s="264">
        <f t="shared" si="1"/>
        <v>136.13568294211882</v>
      </c>
      <c r="L16" s="26">
        <v>135946</v>
      </c>
      <c r="M16" s="15">
        <v>63509</v>
      </c>
      <c r="N16" s="19">
        <f t="shared" si="2"/>
        <v>46.716343253939066</v>
      </c>
      <c r="O16" s="15">
        <f t="shared" si="3"/>
        <v>127018</v>
      </c>
      <c r="P16" s="15">
        <v>45315</v>
      </c>
      <c r="Q16" s="15">
        <v>21464</v>
      </c>
      <c r="R16" s="19">
        <f t="shared" si="4"/>
        <v>47.366214277832945</v>
      </c>
      <c r="S16" s="54">
        <f t="shared" si="5"/>
        <v>42928</v>
      </c>
      <c r="T16" s="26">
        <v>130816</v>
      </c>
      <c r="U16" s="54">
        <v>43803</v>
      </c>
      <c r="V16" s="26">
        <f t="shared" ref="V16:V30" si="9">W16*3</f>
        <v>112675.74696</v>
      </c>
      <c r="W16" s="54">
        <f t="shared" si="8"/>
        <v>37558.582320000001</v>
      </c>
      <c r="X16" s="181">
        <f t="shared" si="6"/>
        <v>3</v>
      </c>
    </row>
    <row r="17" spans="1:29" ht="25.5">
      <c r="A17" s="5">
        <v>11</v>
      </c>
      <c r="B17" s="7" t="s">
        <v>36</v>
      </c>
      <c r="C17" s="6">
        <v>1</v>
      </c>
      <c r="D17" s="15">
        <v>28770</v>
      </c>
      <c r="E17" s="104">
        <v>50923</v>
      </c>
      <c r="F17" s="15">
        <v>130826</v>
      </c>
      <c r="G17" s="15">
        <v>114234</v>
      </c>
      <c r="H17" s="17">
        <f t="shared" si="0"/>
        <v>87.3175056945867</v>
      </c>
      <c r="I17" s="15">
        <v>39988</v>
      </c>
      <c r="J17" s="15">
        <v>37538</v>
      </c>
      <c r="K17" s="264">
        <f t="shared" si="1"/>
        <v>93.873161948584567</v>
      </c>
      <c r="L17" s="26">
        <v>114381</v>
      </c>
      <c r="M17" s="15">
        <v>53114</v>
      </c>
      <c r="N17" s="19">
        <f t="shared" si="2"/>
        <v>46.436033956688611</v>
      </c>
      <c r="O17" s="15">
        <f t="shared" si="3"/>
        <v>106228</v>
      </c>
      <c r="P17" s="15">
        <v>38033</v>
      </c>
      <c r="Q17" s="15">
        <v>16795</v>
      </c>
      <c r="R17" s="19">
        <f t="shared" si="4"/>
        <v>44.159019798595956</v>
      </c>
      <c r="S17" s="54">
        <f t="shared" si="5"/>
        <v>33590</v>
      </c>
      <c r="T17" s="26">
        <v>113367</v>
      </c>
      <c r="U17" s="54">
        <v>37789</v>
      </c>
      <c r="V17" s="26">
        <f t="shared" si="9"/>
        <v>117567.96702</v>
      </c>
      <c r="W17" s="54">
        <f t="shared" si="8"/>
        <v>39189.322339999999</v>
      </c>
      <c r="X17" s="181">
        <f t="shared" si="6"/>
        <v>3</v>
      </c>
    </row>
    <row r="18" spans="1:29" ht="25.5">
      <c r="A18" s="5">
        <v>12</v>
      </c>
      <c r="B18" s="7" t="s">
        <v>37</v>
      </c>
      <c r="C18" s="6" t="s">
        <v>6</v>
      </c>
      <c r="D18" s="15">
        <v>41073</v>
      </c>
      <c r="E18" s="104">
        <v>72699</v>
      </c>
      <c r="F18" s="15">
        <v>166639</v>
      </c>
      <c r="G18" s="15">
        <v>188271</v>
      </c>
      <c r="H18" s="17">
        <f t="shared" si="0"/>
        <v>112.98135490491421</v>
      </c>
      <c r="I18" s="15">
        <v>52725</v>
      </c>
      <c r="J18" s="15">
        <v>62940</v>
      </c>
      <c r="K18" s="264">
        <f t="shared" si="1"/>
        <v>119.37411095305832</v>
      </c>
      <c r="L18" s="26">
        <v>187360</v>
      </c>
      <c r="M18" s="15">
        <v>78621</v>
      </c>
      <c r="N18" s="19">
        <f t="shared" si="2"/>
        <v>41.962532023911187</v>
      </c>
      <c r="O18" s="15">
        <f t="shared" si="3"/>
        <v>157242</v>
      </c>
      <c r="P18" s="15">
        <v>62453</v>
      </c>
      <c r="Q18" s="15">
        <v>30138</v>
      </c>
      <c r="R18" s="19">
        <f t="shared" si="4"/>
        <v>48.257089331177042</v>
      </c>
      <c r="S18" s="54">
        <f t="shared" si="5"/>
        <v>60276</v>
      </c>
      <c r="T18" s="26">
        <v>190484</v>
      </c>
      <c r="U18" s="54">
        <v>63125</v>
      </c>
      <c r="V18" s="26">
        <f t="shared" si="9"/>
        <v>167843.08926000001</v>
      </c>
      <c r="W18" s="54">
        <f t="shared" si="8"/>
        <v>55947.69642</v>
      </c>
      <c r="X18" s="181">
        <f t="shared" si="6"/>
        <v>3</v>
      </c>
    </row>
    <row r="19" spans="1:29" ht="25.5">
      <c r="A19" s="5">
        <v>13</v>
      </c>
      <c r="B19" s="7" t="s">
        <v>38</v>
      </c>
      <c r="C19" s="6" t="s">
        <v>6</v>
      </c>
      <c r="D19" s="15">
        <v>11931</v>
      </c>
      <c r="E19" s="104">
        <v>21118</v>
      </c>
      <c r="F19" s="15">
        <v>99683</v>
      </c>
      <c r="G19" s="15">
        <v>96966</v>
      </c>
      <c r="H19" s="17">
        <f t="shared" si="0"/>
        <v>97.274359720313399</v>
      </c>
      <c r="I19" s="15">
        <v>43284</v>
      </c>
      <c r="J19" s="15">
        <v>38513</v>
      </c>
      <c r="K19" s="264">
        <f t="shared" si="1"/>
        <v>88.977451252194811</v>
      </c>
      <c r="L19" s="26">
        <v>101687</v>
      </c>
      <c r="M19" s="15">
        <v>45077</v>
      </c>
      <c r="N19" s="19">
        <f t="shared" si="2"/>
        <v>44.32916695349455</v>
      </c>
      <c r="O19" s="15">
        <f t="shared" si="3"/>
        <v>90154</v>
      </c>
      <c r="P19" s="15">
        <v>33896</v>
      </c>
      <c r="Q19" s="15">
        <v>9573</v>
      </c>
      <c r="R19" s="19">
        <f t="shared" si="4"/>
        <v>28.24227047439226</v>
      </c>
      <c r="S19" s="54">
        <f t="shared" si="5"/>
        <v>19146</v>
      </c>
      <c r="T19" s="26">
        <v>93743</v>
      </c>
      <c r="U19" s="54">
        <v>39948</v>
      </c>
      <c r="V19" s="26">
        <f t="shared" si="9"/>
        <v>48755.971319999997</v>
      </c>
      <c r="W19" s="54">
        <f t="shared" si="8"/>
        <v>16251.99044</v>
      </c>
      <c r="X19" s="181">
        <f t="shared" si="6"/>
        <v>3</v>
      </c>
    </row>
    <row r="20" spans="1:29" ht="29.25" customHeight="1">
      <c r="A20" s="5">
        <v>14</v>
      </c>
      <c r="B20" s="7" t="s">
        <v>106</v>
      </c>
      <c r="C20" s="6" t="s">
        <v>6</v>
      </c>
      <c r="D20" s="15">
        <v>32583</v>
      </c>
      <c r="E20" s="104">
        <v>57672</v>
      </c>
      <c r="F20" s="15">
        <v>274711</v>
      </c>
      <c r="G20" s="15">
        <v>257752</v>
      </c>
      <c r="H20" s="17">
        <f t="shared" si="0"/>
        <v>93.826603230303846</v>
      </c>
      <c r="I20" s="15">
        <v>81122</v>
      </c>
      <c r="J20" s="15">
        <v>12569</v>
      </c>
      <c r="K20" s="264">
        <f t="shared" si="1"/>
        <v>15.493947387884916</v>
      </c>
      <c r="L20" s="26">
        <v>274419</v>
      </c>
      <c r="M20" s="15">
        <v>138061</v>
      </c>
      <c r="N20" s="19">
        <f t="shared" si="2"/>
        <v>50.310291925850613</v>
      </c>
      <c r="O20" s="15">
        <f t="shared" si="3"/>
        <v>276122</v>
      </c>
      <c r="P20" s="15">
        <v>91005</v>
      </c>
      <c r="Q20" s="15">
        <v>31902</v>
      </c>
      <c r="R20" s="19">
        <f t="shared" si="4"/>
        <v>35.055216746332619</v>
      </c>
      <c r="S20" s="54">
        <f t="shared" si="5"/>
        <v>63804</v>
      </c>
      <c r="T20" s="26">
        <v>277027</v>
      </c>
      <c r="U20" s="54">
        <v>82048</v>
      </c>
      <c r="V20" s="26">
        <f t="shared" si="9"/>
        <v>133149.65328</v>
      </c>
      <c r="W20" s="54">
        <f t="shared" si="8"/>
        <v>44383.21776</v>
      </c>
      <c r="X20" s="181">
        <f t="shared" si="6"/>
        <v>3</v>
      </c>
    </row>
    <row r="21" spans="1:29" s="50" customFormat="1" ht="25.5" customHeight="1">
      <c r="A21" s="5">
        <v>15</v>
      </c>
      <c r="B21" s="111" t="s">
        <v>39</v>
      </c>
      <c r="C21" s="108" t="s">
        <v>6</v>
      </c>
      <c r="D21" s="109"/>
      <c r="E21" s="259"/>
      <c r="F21" s="109">
        <v>35700</v>
      </c>
      <c r="G21" s="109">
        <v>34075</v>
      </c>
      <c r="H21" s="90">
        <f t="shared" si="0"/>
        <v>95.448179271708682</v>
      </c>
      <c r="I21" s="109">
        <v>14807</v>
      </c>
      <c r="J21" s="109">
        <v>11277</v>
      </c>
      <c r="K21" s="265">
        <f t="shared" si="1"/>
        <v>76.15992436009995</v>
      </c>
      <c r="L21" s="113">
        <v>32200</v>
      </c>
      <c r="M21" s="109">
        <v>15497</v>
      </c>
      <c r="N21" s="116">
        <f t="shared" si="2"/>
        <v>48.127329192546583</v>
      </c>
      <c r="O21" s="109">
        <f t="shared" si="3"/>
        <v>30994</v>
      </c>
      <c r="P21" s="109">
        <v>10733</v>
      </c>
      <c r="Q21" s="109">
        <v>7343</v>
      </c>
      <c r="R21" s="116">
        <f t="shared" si="4"/>
        <v>68.415168172924623</v>
      </c>
      <c r="S21" s="119">
        <f t="shared" si="5"/>
        <v>14686</v>
      </c>
      <c r="T21" s="113">
        <v>41935</v>
      </c>
      <c r="U21" s="119">
        <v>19925</v>
      </c>
      <c r="V21" s="26">
        <f t="shared" si="9"/>
        <v>44058</v>
      </c>
      <c r="W21" s="129">
        <v>14686</v>
      </c>
      <c r="X21" s="181">
        <f t="shared" si="6"/>
        <v>3</v>
      </c>
      <c r="Y21" s="512" t="s">
        <v>172</v>
      </c>
      <c r="Z21" s="512"/>
      <c r="AC21" s="313"/>
    </row>
    <row r="22" spans="1:29" ht="38.25">
      <c r="A22" s="5">
        <v>16</v>
      </c>
      <c r="B22" s="7" t="s">
        <v>101</v>
      </c>
      <c r="C22" s="6" t="s">
        <v>5</v>
      </c>
      <c r="D22" s="15">
        <v>19838</v>
      </c>
      <c r="E22" s="104">
        <v>35113</v>
      </c>
      <c r="F22" s="15">
        <v>99705</v>
      </c>
      <c r="G22" s="15">
        <v>75496</v>
      </c>
      <c r="H22" s="17">
        <f t="shared" si="0"/>
        <v>75.719372147836111</v>
      </c>
      <c r="I22" s="15">
        <v>38344</v>
      </c>
      <c r="J22" s="15">
        <v>21992</v>
      </c>
      <c r="K22" s="264">
        <f t="shared" si="1"/>
        <v>57.354475276444816</v>
      </c>
      <c r="L22" s="26">
        <v>69372</v>
      </c>
      <c r="M22" s="15">
        <v>42169</v>
      </c>
      <c r="N22" s="19">
        <f t="shared" si="2"/>
        <v>60.786772761344629</v>
      </c>
      <c r="O22" s="15">
        <f t="shared" si="3"/>
        <v>84338</v>
      </c>
      <c r="P22" s="15">
        <v>23126</v>
      </c>
      <c r="Q22" s="15">
        <v>6590</v>
      </c>
      <c r="R22" s="19">
        <f t="shared" si="4"/>
        <v>28.496065035025513</v>
      </c>
      <c r="S22" s="54">
        <f t="shared" si="5"/>
        <v>13180</v>
      </c>
      <c r="T22" s="26">
        <v>69377</v>
      </c>
      <c r="U22" s="54">
        <v>23125</v>
      </c>
      <c r="V22" s="26">
        <f t="shared" si="9"/>
        <v>81066.787620000003</v>
      </c>
      <c r="W22" s="54">
        <f t="shared" ref="W22:W30" si="10">E22-(E22*$Y$7/100)</f>
        <v>27022.26254</v>
      </c>
      <c r="X22" s="181">
        <f t="shared" si="6"/>
        <v>3</v>
      </c>
    </row>
    <row r="23" spans="1:29" ht="25.5">
      <c r="A23" s="5">
        <v>17</v>
      </c>
      <c r="B23" s="7" t="s">
        <v>40</v>
      </c>
      <c r="C23" s="6" t="s">
        <v>5</v>
      </c>
      <c r="D23" s="15">
        <v>11890</v>
      </c>
      <c r="E23" s="104">
        <v>21045</v>
      </c>
      <c r="F23" s="15">
        <v>67250</v>
      </c>
      <c r="G23" s="15">
        <v>44030</v>
      </c>
      <c r="H23" s="17">
        <f t="shared" si="0"/>
        <v>65.472118959107803</v>
      </c>
      <c r="I23" s="15">
        <v>23500</v>
      </c>
      <c r="J23" s="15">
        <v>17306</v>
      </c>
      <c r="K23" s="264">
        <f t="shared" si="1"/>
        <v>73.642553191489355</v>
      </c>
      <c r="L23" s="26">
        <v>64530</v>
      </c>
      <c r="M23" s="15">
        <v>21171</v>
      </c>
      <c r="N23" s="19">
        <f t="shared" si="2"/>
        <v>32.807996280799628</v>
      </c>
      <c r="O23" s="15">
        <f t="shared" si="3"/>
        <v>42342</v>
      </c>
      <c r="P23" s="15">
        <v>21510</v>
      </c>
      <c r="Q23" s="15">
        <v>9373</v>
      </c>
      <c r="R23" s="19">
        <f t="shared" si="4"/>
        <v>43.575081357508132</v>
      </c>
      <c r="S23" s="54">
        <f t="shared" si="5"/>
        <v>18746</v>
      </c>
      <c r="T23" s="26">
        <v>48350</v>
      </c>
      <c r="U23" s="54">
        <v>17450</v>
      </c>
      <c r="V23" s="26">
        <f t="shared" si="9"/>
        <v>48587.433299999997</v>
      </c>
      <c r="W23" s="54">
        <f t="shared" si="10"/>
        <v>16195.811099999999</v>
      </c>
      <c r="X23" s="181">
        <f t="shared" si="6"/>
        <v>3</v>
      </c>
    </row>
    <row r="24" spans="1:29" ht="28.5" customHeight="1">
      <c r="A24" s="5">
        <v>18</v>
      </c>
      <c r="B24" s="7" t="s">
        <v>28</v>
      </c>
      <c r="C24" s="6" t="s">
        <v>6</v>
      </c>
      <c r="D24" s="15">
        <v>32649</v>
      </c>
      <c r="E24" s="104">
        <v>57789</v>
      </c>
      <c r="F24" s="15">
        <v>201384</v>
      </c>
      <c r="G24" s="15">
        <v>163825</v>
      </c>
      <c r="H24" s="17">
        <f t="shared" si="0"/>
        <v>81.349561037619665</v>
      </c>
      <c r="I24" s="15">
        <v>67128</v>
      </c>
      <c r="J24" s="15">
        <v>54636</v>
      </c>
      <c r="K24" s="264">
        <f t="shared" si="1"/>
        <v>81.390775831247765</v>
      </c>
      <c r="L24" s="26">
        <v>175076</v>
      </c>
      <c r="M24" s="15">
        <v>83431</v>
      </c>
      <c r="N24" s="19">
        <f t="shared" si="2"/>
        <v>47.654161621238778</v>
      </c>
      <c r="O24" s="15">
        <f t="shared" si="3"/>
        <v>166862</v>
      </c>
      <c r="P24" s="15">
        <v>58358</v>
      </c>
      <c r="Q24" s="15">
        <v>27810</v>
      </c>
      <c r="R24" s="19">
        <f t="shared" si="4"/>
        <v>47.654134822989136</v>
      </c>
      <c r="S24" s="54">
        <f t="shared" si="5"/>
        <v>55620</v>
      </c>
      <c r="T24" s="26">
        <v>185389</v>
      </c>
      <c r="U24" s="54">
        <v>61798</v>
      </c>
      <c r="V24" s="26">
        <f t="shared" si="9"/>
        <v>133419.77585999999</v>
      </c>
      <c r="W24" s="54">
        <f t="shared" si="10"/>
        <v>44473.258620000001</v>
      </c>
      <c r="X24" s="181">
        <f t="shared" si="6"/>
        <v>3</v>
      </c>
    </row>
    <row r="25" spans="1:29" ht="38.25">
      <c r="A25" s="5">
        <v>19</v>
      </c>
      <c r="B25" s="7" t="s">
        <v>100</v>
      </c>
      <c r="C25" s="6" t="s">
        <v>5</v>
      </c>
      <c r="D25" s="15">
        <v>18366</v>
      </c>
      <c r="E25" s="104">
        <v>32508</v>
      </c>
      <c r="F25" s="15">
        <v>114478</v>
      </c>
      <c r="G25" s="15">
        <v>61009</v>
      </c>
      <c r="H25" s="17">
        <f t="shared" si="0"/>
        <v>53.293209175562119</v>
      </c>
      <c r="I25" s="15">
        <v>38159</v>
      </c>
      <c r="J25" s="15">
        <v>14384</v>
      </c>
      <c r="K25" s="264">
        <f t="shared" si="1"/>
        <v>37.694908147488142</v>
      </c>
      <c r="L25" s="26">
        <v>66048</v>
      </c>
      <c r="M25" s="15">
        <v>21839</v>
      </c>
      <c r="N25" s="19">
        <f t="shared" si="2"/>
        <v>33.06534641472868</v>
      </c>
      <c r="O25" s="15">
        <f t="shared" si="3"/>
        <v>43678</v>
      </c>
      <c r="P25" s="15">
        <v>22016</v>
      </c>
      <c r="Q25" s="15">
        <v>0</v>
      </c>
      <c r="R25" s="19">
        <f t="shared" si="4"/>
        <v>0</v>
      </c>
      <c r="S25" s="54">
        <f t="shared" si="5"/>
        <v>0</v>
      </c>
      <c r="T25" s="26">
        <v>61900</v>
      </c>
      <c r="U25" s="54">
        <v>20634</v>
      </c>
      <c r="V25" s="26">
        <f t="shared" si="9"/>
        <v>75052.519919999992</v>
      </c>
      <c r="W25" s="54">
        <f t="shared" si="10"/>
        <v>25017.50664</v>
      </c>
      <c r="X25" s="181">
        <f t="shared" si="6"/>
        <v>2.9999999999999996</v>
      </c>
    </row>
    <row r="26" spans="1:29" ht="25.5">
      <c r="A26" s="5">
        <v>20</v>
      </c>
      <c r="B26" s="7" t="s">
        <v>41</v>
      </c>
      <c r="C26" s="6" t="s">
        <v>5</v>
      </c>
      <c r="D26" s="15">
        <v>5255</v>
      </c>
      <c r="E26" s="104">
        <v>9301</v>
      </c>
      <c r="F26" s="15">
        <v>29862</v>
      </c>
      <c r="G26" s="15">
        <v>20242</v>
      </c>
      <c r="H26" s="17">
        <f t="shared" si="0"/>
        <v>67.785145000334879</v>
      </c>
      <c r="I26" s="15">
        <v>9954</v>
      </c>
      <c r="J26" s="15">
        <v>8431</v>
      </c>
      <c r="K26" s="264">
        <f t="shared" si="1"/>
        <v>84.699618243922032</v>
      </c>
      <c r="L26" s="26">
        <v>32504</v>
      </c>
      <c r="M26" s="15">
        <v>10816</v>
      </c>
      <c r="N26" s="19">
        <f t="shared" si="2"/>
        <v>33.275904504061039</v>
      </c>
      <c r="O26" s="15">
        <f t="shared" si="3"/>
        <v>21632</v>
      </c>
      <c r="P26" s="15">
        <v>10835</v>
      </c>
      <c r="Q26" s="15">
        <v>3348</v>
      </c>
      <c r="R26" s="19">
        <f t="shared" si="4"/>
        <v>30.899861559760037</v>
      </c>
      <c r="S26" s="54">
        <f t="shared" si="5"/>
        <v>6696</v>
      </c>
      <c r="T26" s="26">
        <v>33104</v>
      </c>
      <c r="U26" s="54">
        <v>11035</v>
      </c>
      <c r="V26" s="26">
        <f t="shared" si="9"/>
        <v>21473.59074</v>
      </c>
      <c r="W26" s="54">
        <f t="shared" si="10"/>
        <v>7157.8635799999993</v>
      </c>
      <c r="X26" s="181">
        <f t="shared" si="6"/>
        <v>3.0000000000000004</v>
      </c>
    </row>
    <row r="27" spans="1:29" ht="25.5">
      <c r="A27" s="5">
        <v>21</v>
      </c>
      <c r="B27" s="7" t="s">
        <v>42</v>
      </c>
      <c r="C27" s="6" t="s">
        <v>5</v>
      </c>
      <c r="D27" s="15">
        <v>30776</v>
      </c>
      <c r="E27" s="104">
        <v>54474</v>
      </c>
      <c r="F27" s="15">
        <v>161024</v>
      </c>
      <c r="G27" s="15">
        <v>145827</v>
      </c>
      <c r="H27" s="17">
        <f t="shared" si="0"/>
        <v>90.562276430842601</v>
      </c>
      <c r="I27" s="15">
        <v>53675</v>
      </c>
      <c r="J27" s="15">
        <v>44551</v>
      </c>
      <c r="K27" s="264">
        <f t="shared" si="1"/>
        <v>83.001397298556128</v>
      </c>
      <c r="L27" s="26">
        <v>164430</v>
      </c>
      <c r="M27" s="15">
        <v>71052</v>
      </c>
      <c r="N27" s="19">
        <f t="shared" si="2"/>
        <v>43.211092866265282</v>
      </c>
      <c r="O27" s="15">
        <f t="shared" si="3"/>
        <v>142104</v>
      </c>
      <c r="P27" s="15">
        <v>54477</v>
      </c>
      <c r="Q27" s="15">
        <v>24991</v>
      </c>
      <c r="R27" s="19">
        <f t="shared" si="4"/>
        <v>45.874405712502522</v>
      </c>
      <c r="S27" s="54">
        <f t="shared" si="5"/>
        <v>49982</v>
      </c>
      <c r="T27" s="26">
        <v>142092</v>
      </c>
      <c r="U27" s="54">
        <v>47361</v>
      </c>
      <c r="V27" s="26">
        <f t="shared" si="9"/>
        <v>125766.30275999999</v>
      </c>
      <c r="W27" s="54">
        <f t="shared" si="10"/>
        <v>41922.100919999997</v>
      </c>
      <c r="X27" s="181">
        <f t="shared" si="6"/>
        <v>3</v>
      </c>
    </row>
    <row r="28" spans="1:29" ht="25.5">
      <c r="A28" s="5">
        <v>22</v>
      </c>
      <c r="B28" s="7" t="s">
        <v>43</v>
      </c>
      <c r="C28" s="6" t="s">
        <v>6</v>
      </c>
      <c r="D28" s="15">
        <v>88629</v>
      </c>
      <c r="E28" s="104">
        <v>156873</v>
      </c>
      <c r="F28" s="15">
        <v>303786</v>
      </c>
      <c r="G28" s="15">
        <v>323698</v>
      </c>
      <c r="H28" s="17">
        <f t="shared" si="0"/>
        <v>106.55461410334908</v>
      </c>
      <c r="I28" s="15">
        <v>101255</v>
      </c>
      <c r="J28" s="15">
        <v>136532</v>
      </c>
      <c r="K28" s="264">
        <f t="shared" si="1"/>
        <v>134.83976099945681</v>
      </c>
      <c r="L28" s="26">
        <v>272857</v>
      </c>
      <c r="M28" s="15">
        <v>168751</v>
      </c>
      <c r="N28" s="19">
        <f t="shared" si="2"/>
        <v>61.845948610444303</v>
      </c>
      <c r="O28" s="15">
        <f t="shared" si="3"/>
        <v>337502</v>
      </c>
      <c r="P28" s="15">
        <v>90952</v>
      </c>
      <c r="Q28" s="15">
        <v>74370</v>
      </c>
      <c r="R28" s="19">
        <f t="shared" si="4"/>
        <v>81.768405312692408</v>
      </c>
      <c r="S28" s="54">
        <f t="shared" si="5"/>
        <v>148740</v>
      </c>
      <c r="T28" s="26">
        <v>272467</v>
      </c>
      <c r="U28" s="54">
        <v>93811</v>
      </c>
      <c r="V28" s="26">
        <f t="shared" si="9"/>
        <v>362178.97002000001</v>
      </c>
      <c r="W28" s="54">
        <f t="shared" si="10"/>
        <v>120726.32334</v>
      </c>
      <c r="X28" s="181">
        <f t="shared" si="6"/>
        <v>3</v>
      </c>
    </row>
    <row r="29" spans="1:29" ht="25.5">
      <c r="A29" s="5">
        <v>23</v>
      </c>
      <c r="B29" s="7" t="s">
        <v>44</v>
      </c>
      <c r="C29" s="6" t="s">
        <v>5</v>
      </c>
      <c r="D29" s="15">
        <v>32608</v>
      </c>
      <c r="E29" s="104">
        <v>57716</v>
      </c>
      <c r="F29" s="15">
        <v>183690</v>
      </c>
      <c r="G29" s="15">
        <v>126193</v>
      </c>
      <c r="H29" s="17">
        <f t="shared" si="0"/>
        <v>68.698894877238828</v>
      </c>
      <c r="I29" s="15">
        <v>61230</v>
      </c>
      <c r="J29" s="15">
        <v>42122</v>
      </c>
      <c r="K29" s="264">
        <f t="shared" si="1"/>
        <v>68.793075289890581</v>
      </c>
      <c r="L29" s="26">
        <v>150662</v>
      </c>
      <c r="M29" s="15">
        <v>65207</v>
      </c>
      <c r="N29" s="19">
        <f t="shared" si="2"/>
        <v>43.280322841857931</v>
      </c>
      <c r="O29" s="15">
        <f t="shared" si="3"/>
        <v>130414</v>
      </c>
      <c r="P29" s="15">
        <v>50221</v>
      </c>
      <c r="Q29" s="15">
        <v>24750</v>
      </c>
      <c r="R29" s="19">
        <f t="shared" si="4"/>
        <v>49.282172796240616</v>
      </c>
      <c r="S29" s="54">
        <f t="shared" si="5"/>
        <v>49500</v>
      </c>
      <c r="T29" s="26">
        <v>119940</v>
      </c>
      <c r="U29" s="54">
        <v>39979</v>
      </c>
      <c r="V29" s="26">
        <f t="shared" si="9"/>
        <v>133251.23783999999</v>
      </c>
      <c r="W29" s="54">
        <f t="shared" si="10"/>
        <v>44417.079279999998</v>
      </c>
      <c r="X29" s="181">
        <f t="shared" si="6"/>
        <v>3</v>
      </c>
    </row>
    <row r="30" spans="1:29" ht="25.5">
      <c r="A30" s="5">
        <v>24</v>
      </c>
      <c r="B30" s="7" t="s">
        <v>45</v>
      </c>
      <c r="C30" s="6" t="s">
        <v>5</v>
      </c>
      <c r="D30" s="15">
        <v>30053</v>
      </c>
      <c r="E30" s="104">
        <v>53194</v>
      </c>
      <c r="F30" s="15">
        <v>156393</v>
      </c>
      <c r="G30" s="15">
        <v>155362</v>
      </c>
      <c r="H30" s="17">
        <f t="shared" si="0"/>
        <v>99.340763333397277</v>
      </c>
      <c r="I30" s="15">
        <v>52131</v>
      </c>
      <c r="J30" s="15">
        <v>53224</v>
      </c>
      <c r="K30" s="264">
        <f t="shared" si="1"/>
        <v>102.09664115401584</v>
      </c>
      <c r="L30" s="26">
        <v>157266</v>
      </c>
      <c r="M30" s="15">
        <v>84522</v>
      </c>
      <c r="N30" s="19">
        <f t="shared" si="2"/>
        <v>53.744611041165925</v>
      </c>
      <c r="O30" s="15">
        <f t="shared" si="3"/>
        <v>169044</v>
      </c>
      <c r="P30" s="15">
        <v>52422</v>
      </c>
      <c r="Q30" s="15">
        <v>28181</v>
      </c>
      <c r="R30" s="19">
        <f t="shared" si="4"/>
        <v>53.757964213498148</v>
      </c>
      <c r="S30" s="54">
        <f t="shared" si="5"/>
        <v>56362</v>
      </c>
      <c r="T30" s="26">
        <v>154402</v>
      </c>
      <c r="U30" s="54">
        <v>51465</v>
      </c>
      <c r="V30" s="26">
        <f t="shared" si="9"/>
        <v>122811.11556000001</v>
      </c>
      <c r="W30" s="54">
        <f t="shared" si="10"/>
        <v>40937.038520000002</v>
      </c>
      <c r="X30" s="181">
        <f t="shared" si="6"/>
        <v>3</v>
      </c>
    </row>
    <row r="31" spans="1:29" s="226" customFormat="1" ht="26.25" customHeight="1">
      <c r="A31" s="5">
        <v>25</v>
      </c>
      <c r="B31" s="217" t="s">
        <v>46</v>
      </c>
      <c r="C31" s="218" t="s">
        <v>5</v>
      </c>
      <c r="D31" s="219"/>
      <c r="E31" s="260"/>
      <c r="F31" s="219">
        <v>68253</v>
      </c>
      <c r="G31" s="219">
        <v>68908</v>
      </c>
      <c r="H31" s="221">
        <f t="shared" si="0"/>
        <v>100.95966477663984</v>
      </c>
      <c r="I31" s="219">
        <v>22758</v>
      </c>
      <c r="J31" s="219">
        <v>40141</v>
      </c>
      <c r="K31" s="266">
        <f t="shared" si="1"/>
        <v>176.38193162843837</v>
      </c>
      <c r="L31" s="220">
        <v>98616</v>
      </c>
      <c r="M31" s="219">
        <v>35733</v>
      </c>
      <c r="N31" s="222">
        <f t="shared" si="2"/>
        <v>36.234485276222927</v>
      </c>
      <c r="O31" s="219">
        <f t="shared" si="3"/>
        <v>71466</v>
      </c>
      <c r="P31" s="219">
        <v>32872</v>
      </c>
      <c r="Q31" s="219">
        <v>24087</v>
      </c>
      <c r="R31" s="222">
        <f t="shared" si="4"/>
        <v>73.275127768313453</v>
      </c>
      <c r="S31" s="223">
        <f t="shared" si="5"/>
        <v>48174</v>
      </c>
      <c r="T31" s="220">
        <v>70440</v>
      </c>
      <c r="U31" s="223">
        <v>23343</v>
      </c>
      <c r="V31" s="220">
        <f>W31*1.5</f>
        <v>73729.5</v>
      </c>
      <c r="W31" s="224">
        <v>49153</v>
      </c>
      <c r="X31" s="225">
        <f t="shared" si="6"/>
        <v>1.5</v>
      </c>
      <c r="Y31" s="542" t="s">
        <v>172</v>
      </c>
      <c r="Z31" s="542"/>
      <c r="AC31" s="314"/>
    </row>
    <row r="32" spans="1:29" ht="25.5">
      <c r="A32" s="5">
        <v>26</v>
      </c>
      <c r="B32" s="7" t="s">
        <v>47</v>
      </c>
      <c r="C32" s="6" t="s">
        <v>6</v>
      </c>
      <c r="D32" s="15">
        <v>31503</v>
      </c>
      <c r="E32" s="104">
        <v>55760</v>
      </c>
      <c r="F32" s="15">
        <v>135744</v>
      </c>
      <c r="G32" s="15">
        <v>134962</v>
      </c>
      <c r="H32" s="17">
        <f t="shared" si="0"/>
        <v>99.423915605846304</v>
      </c>
      <c r="I32" s="15">
        <v>37640</v>
      </c>
      <c r="J32" s="15">
        <v>46596</v>
      </c>
      <c r="K32" s="264">
        <f t="shared" si="1"/>
        <v>123.79383634431456</v>
      </c>
      <c r="L32" s="26">
        <v>139803</v>
      </c>
      <c r="M32" s="15">
        <v>61062</v>
      </c>
      <c r="N32" s="19">
        <f t="shared" si="2"/>
        <v>43.677174309564172</v>
      </c>
      <c r="O32" s="15">
        <f t="shared" si="3"/>
        <v>122124</v>
      </c>
      <c r="P32" s="15">
        <v>46276</v>
      </c>
      <c r="Q32" s="15">
        <v>24449</v>
      </c>
      <c r="R32" s="19">
        <f t="shared" si="4"/>
        <v>52.833001988071572</v>
      </c>
      <c r="S32" s="54">
        <f t="shared" si="5"/>
        <v>48898</v>
      </c>
      <c r="T32" s="26">
        <v>128788</v>
      </c>
      <c r="U32" s="54">
        <v>42927</v>
      </c>
      <c r="V32" s="26">
        <f>W32*3</f>
        <v>128735.34239999999</v>
      </c>
      <c r="W32" s="54">
        <f>E32-(E32*$Y$7/100)</f>
        <v>42911.7808</v>
      </c>
      <c r="X32" s="181">
        <f t="shared" si="6"/>
        <v>3</v>
      </c>
    </row>
    <row r="33" spans="1:29" ht="25.5">
      <c r="A33" s="5">
        <v>27</v>
      </c>
      <c r="B33" s="7" t="s">
        <v>48</v>
      </c>
      <c r="C33" s="6" t="s">
        <v>5</v>
      </c>
      <c r="D33" s="15">
        <v>11506</v>
      </c>
      <c r="E33" s="104">
        <v>20366</v>
      </c>
      <c r="F33" s="15">
        <v>50330</v>
      </c>
      <c r="G33" s="15">
        <v>56905</v>
      </c>
      <c r="H33" s="17">
        <f t="shared" si="0"/>
        <v>113.06377905821579</v>
      </c>
      <c r="I33" s="15">
        <v>13980</v>
      </c>
      <c r="J33" s="15">
        <v>23835</v>
      </c>
      <c r="K33" s="264">
        <f t="shared" si="1"/>
        <v>170.49356223175965</v>
      </c>
      <c r="L33" s="26">
        <v>55484</v>
      </c>
      <c r="M33" s="15">
        <v>27544</v>
      </c>
      <c r="N33" s="19">
        <f t="shared" si="2"/>
        <v>49.643140364789851</v>
      </c>
      <c r="O33" s="15">
        <f t="shared" si="3"/>
        <v>55088</v>
      </c>
      <c r="P33" s="15">
        <v>18495</v>
      </c>
      <c r="Q33" s="15">
        <v>9211</v>
      </c>
      <c r="R33" s="19">
        <f t="shared" si="4"/>
        <v>49.80264936469316</v>
      </c>
      <c r="S33" s="54">
        <f t="shared" si="5"/>
        <v>18422</v>
      </c>
      <c r="T33" s="26">
        <v>83472</v>
      </c>
      <c r="U33" s="54">
        <v>28357</v>
      </c>
      <c r="V33" s="26">
        <f t="shared" ref="V33:V35" si="11">W33*3</f>
        <v>47019.798840000003</v>
      </c>
      <c r="W33" s="54">
        <f>E33-(E33*$Y$7/100)</f>
        <v>15673.26628</v>
      </c>
      <c r="X33" s="181">
        <f t="shared" si="6"/>
        <v>3.0000000000000004</v>
      </c>
    </row>
    <row r="34" spans="1:29" ht="25.5">
      <c r="A34" s="5">
        <v>28</v>
      </c>
      <c r="B34" s="7" t="s">
        <v>49</v>
      </c>
      <c r="C34" s="6" t="s">
        <v>5</v>
      </c>
      <c r="D34" s="15">
        <v>10960</v>
      </c>
      <c r="E34" s="104">
        <v>19399</v>
      </c>
      <c r="F34" s="15">
        <v>44360</v>
      </c>
      <c r="G34" s="15">
        <v>49337</v>
      </c>
      <c r="H34" s="17">
        <f t="shared" si="0"/>
        <v>111.2195671776375</v>
      </c>
      <c r="I34" s="15">
        <v>12320</v>
      </c>
      <c r="J34" s="15">
        <v>12015</v>
      </c>
      <c r="K34" s="264">
        <f t="shared" si="1"/>
        <v>97.524350649350637</v>
      </c>
      <c r="L34" s="26">
        <v>51442</v>
      </c>
      <c r="M34" s="15">
        <v>22865</v>
      </c>
      <c r="N34" s="19">
        <f t="shared" si="2"/>
        <v>44.448116325181758</v>
      </c>
      <c r="O34" s="15">
        <f t="shared" si="3"/>
        <v>45730</v>
      </c>
      <c r="P34" s="15">
        <v>17147</v>
      </c>
      <c r="Q34" s="15">
        <v>7776</v>
      </c>
      <c r="R34" s="19">
        <f t="shared" si="4"/>
        <v>45.349040648509941</v>
      </c>
      <c r="S34" s="54">
        <f t="shared" si="5"/>
        <v>15552</v>
      </c>
      <c r="T34" s="26">
        <v>49300</v>
      </c>
      <c r="U34" s="54">
        <v>16426</v>
      </c>
      <c r="V34" s="26">
        <f t="shared" si="11"/>
        <v>44787.247259999996</v>
      </c>
      <c r="W34" s="54">
        <f>E34-(E34*$Y$7/100)</f>
        <v>14929.082419999999</v>
      </c>
      <c r="X34" s="181">
        <f t="shared" si="6"/>
        <v>3</v>
      </c>
    </row>
    <row r="35" spans="1:29" ht="25.5">
      <c r="A35" s="5">
        <v>29</v>
      </c>
      <c r="B35" s="7" t="s">
        <v>50</v>
      </c>
      <c r="C35" s="6" t="s">
        <v>5</v>
      </c>
      <c r="D35" s="15">
        <v>9638</v>
      </c>
      <c r="E35" s="104">
        <v>17059</v>
      </c>
      <c r="F35" s="15">
        <v>43310</v>
      </c>
      <c r="G35" s="15">
        <v>43991</v>
      </c>
      <c r="H35" s="17">
        <f t="shared" si="0"/>
        <v>101.57238513045486</v>
      </c>
      <c r="I35" s="15">
        <v>12034</v>
      </c>
      <c r="J35" s="15">
        <v>11560</v>
      </c>
      <c r="K35" s="264">
        <f t="shared" si="1"/>
        <v>96.061160046534823</v>
      </c>
      <c r="L35" s="26">
        <v>27555</v>
      </c>
      <c r="M35" s="15">
        <v>25592</v>
      </c>
      <c r="N35" s="19">
        <f t="shared" si="2"/>
        <v>92.876066049718744</v>
      </c>
      <c r="O35" s="15">
        <f t="shared" si="3"/>
        <v>51184</v>
      </c>
      <c r="P35" s="15">
        <v>8937</v>
      </c>
      <c r="Q35" s="15">
        <v>7607</v>
      </c>
      <c r="R35" s="19">
        <f t="shared" si="4"/>
        <v>85.118048562157327</v>
      </c>
      <c r="S35" s="54">
        <f t="shared" si="5"/>
        <v>15214</v>
      </c>
      <c r="T35" s="26">
        <v>44501</v>
      </c>
      <c r="U35" s="54">
        <v>18312</v>
      </c>
      <c r="V35" s="26">
        <f t="shared" si="11"/>
        <v>39384.795659999996</v>
      </c>
      <c r="W35" s="54">
        <f>E35-(E35*$Y$7/100)</f>
        <v>13128.265219999999</v>
      </c>
      <c r="X35" s="181">
        <f t="shared" si="6"/>
        <v>3</v>
      </c>
    </row>
    <row r="36" spans="1:29" s="226" customFormat="1" ht="12.75" customHeight="1">
      <c r="A36" s="5">
        <v>30</v>
      </c>
      <c r="B36" s="217" t="s">
        <v>2</v>
      </c>
      <c r="C36" s="218" t="s">
        <v>5</v>
      </c>
      <c r="D36" s="219"/>
      <c r="E36" s="260"/>
      <c r="F36" s="219">
        <v>11780</v>
      </c>
      <c r="G36" s="219">
        <v>11264</v>
      </c>
      <c r="H36" s="221">
        <f t="shared" si="0"/>
        <v>95.619694397283524</v>
      </c>
      <c r="I36" s="219">
        <v>3270</v>
      </c>
      <c r="J36" s="219">
        <v>4301</v>
      </c>
      <c r="K36" s="266">
        <f t="shared" si="1"/>
        <v>131.52905198776759</v>
      </c>
      <c r="L36" s="220">
        <v>11792</v>
      </c>
      <c r="M36" s="219">
        <v>5760</v>
      </c>
      <c r="N36" s="222">
        <f t="shared" si="2"/>
        <v>48.846675712347356</v>
      </c>
      <c r="O36" s="219">
        <f t="shared" si="3"/>
        <v>11520</v>
      </c>
      <c r="P36" s="219">
        <v>3931</v>
      </c>
      <c r="Q36" s="219">
        <v>1629</v>
      </c>
      <c r="R36" s="222">
        <f t="shared" si="4"/>
        <v>41.439837191554311</v>
      </c>
      <c r="S36" s="223">
        <f t="shared" si="5"/>
        <v>3258</v>
      </c>
      <c r="T36" s="228"/>
      <c r="U36" s="229"/>
      <c r="V36" s="220">
        <f>W36*1.5</f>
        <v>7804.5</v>
      </c>
      <c r="W36" s="224">
        <v>5203</v>
      </c>
      <c r="X36" s="225">
        <f t="shared" si="6"/>
        <v>1.5</v>
      </c>
      <c r="Y36" s="542" t="s">
        <v>172</v>
      </c>
      <c r="Z36" s="542"/>
      <c r="AC36" s="314"/>
    </row>
    <row r="37" spans="1:29" s="226" customFormat="1" ht="12.75" customHeight="1">
      <c r="A37" s="5">
        <v>31</v>
      </c>
      <c r="B37" s="217" t="s">
        <v>3</v>
      </c>
      <c r="C37" s="218" t="s">
        <v>5</v>
      </c>
      <c r="D37" s="219"/>
      <c r="E37" s="260"/>
      <c r="F37" s="219">
        <v>8270</v>
      </c>
      <c r="G37" s="219">
        <v>8641</v>
      </c>
      <c r="H37" s="221">
        <f t="shared" si="0"/>
        <v>104.48609431680774</v>
      </c>
      <c r="I37" s="219">
        <v>2290</v>
      </c>
      <c r="J37" s="219">
        <v>3570</v>
      </c>
      <c r="K37" s="266">
        <f t="shared" si="1"/>
        <v>155.89519650655021</v>
      </c>
      <c r="L37" s="220">
        <v>9836</v>
      </c>
      <c r="M37" s="219">
        <v>4808</v>
      </c>
      <c r="N37" s="222">
        <f t="shared" si="2"/>
        <v>48.881659211061404</v>
      </c>
      <c r="O37" s="219">
        <f t="shared" si="3"/>
        <v>9616</v>
      </c>
      <c r="P37" s="219">
        <v>3279</v>
      </c>
      <c r="Q37" s="219">
        <v>1539</v>
      </c>
      <c r="R37" s="222">
        <f t="shared" si="4"/>
        <v>46.935041171088749</v>
      </c>
      <c r="S37" s="223">
        <f t="shared" si="5"/>
        <v>3078</v>
      </c>
      <c r="T37" s="228"/>
      <c r="U37" s="229"/>
      <c r="V37" s="220">
        <f>W37*1.5</f>
        <v>6444</v>
      </c>
      <c r="W37" s="224">
        <v>4296</v>
      </c>
      <c r="X37" s="225">
        <f t="shared" si="6"/>
        <v>1.5</v>
      </c>
      <c r="Y37" s="542" t="s">
        <v>172</v>
      </c>
      <c r="Z37" s="542"/>
      <c r="AC37" s="314"/>
    </row>
    <row r="38" spans="1:29" ht="25.5">
      <c r="A38" s="5">
        <v>32</v>
      </c>
      <c r="B38" s="7" t="s">
        <v>51</v>
      </c>
      <c r="C38" s="6" t="s">
        <v>6</v>
      </c>
      <c r="D38" s="15">
        <v>41536</v>
      </c>
      <c r="E38" s="104">
        <v>73519</v>
      </c>
      <c r="F38" s="15">
        <v>209505</v>
      </c>
      <c r="G38" s="15">
        <v>98374</v>
      </c>
      <c r="H38" s="17">
        <f t="shared" si="0"/>
        <v>46.955442590868948</v>
      </c>
      <c r="I38" s="15">
        <v>69835</v>
      </c>
      <c r="J38" s="15">
        <v>36511</v>
      </c>
      <c r="K38" s="264">
        <f t="shared" si="1"/>
        <v>52.281807116775255</v>
      </c>
      <c r="L38" s="26">
        <v>205957</v>
      </c>
      <c r="M38" s="15">
        <v>81786</v>
      </c>
      <c r="N38" s="19">
        <f t="shared" si="2"/>
        <v>39.710230776327101</v>
      </c>
      <c r="O38" s="15">
        <f t="shared" si="3"/>
        <v>163572</v>
      </c>
      <c r="P38" s="15">
        <v>68652</v>
      </c>
      <c r="Q38" s="15">
        <v>28849</v>
      </c>
      <c r="R38" s="19">
        <f t="shared" si="4"/>
        <v>42.022082386529164</v>
      </c>
      <c r="S38" s="54">
        <f t="shared" si="5"/>
        <v>57698</v>
      </c>
      <c r="T38" s="26">
        <v>177480</v>
      </c>
      <c r="U38" s="54">
        <v>59152</v>
      </c>
      <c r="V38" s="26">
        <f>W38*3</f>
        <v>169736.25605999999</v>
      </c>
      <c r="W38" s="54">
        <f t="shared" ref="W38:W43" si="12">E38-(E38*$Y$7/100)</f>
        <v>56578.75202</v>
      </c>
      <c r="X38" s="181">
        <f t="shared" si="6"/>
        <v>2.9999999999999996</v>
      </c>
      <c r="Y38" s="192"/>
      <c r="Z38" s="233"/>
    </row>
    <row r="39" spans="1:29" ht="30" customHeight="1">
      <c r="A39" s="5">
        <v>33</v>
      </c>
      <c r="B39" s="7" t="s">
        <v>152</v>
      </c>
      <c r="C39" s="6" t="s">
        <v>7</v>
      </c>
      <c r="D39" s="15">
        <v>115129</v>
      </c>
      <c r="E39" s="104">
        <v>203778</v>
      </c>
      <c r="F39" s="15">
        <v>268014</v>
      </c>
      <c r="G39" s="15">
        <v>217852</v>
      </c>
      <c r="H39" s="17">
        <f t="shared" si="0"/>
        <v>81.283813532128917</v>
      </c>
      <c r="I39" s="15">
        <v>89337</v>
      </c>
      <c r="J39" s="15">
        <v>68361</v>
      </c>
      <c r="K39" s="264">
        <f t="shared" si="1"/>
        <v>76.52036670136674</v>
      </c>
      <c r="L39" s="26">
        <v>236361</v>
      </c>
      <c r="M39" s="15">
        <v>76701</v>
      </c>
      <c r="N39" s="19">
        <f t="shared" si="2"/>
        <v>32.450785027986853</v>
      </c>
      <c r="O39" s="15">
        <f t="shared" si="3"/>
        <v>153402</v>
      </c>
      <c r="P39" s="15">
        <v>81887</v>
      </c>
      <c r="Q39" s="15">
        <v>35570</v>
      </c>
      <c r="R39" s="19">
        <f t="shared" si="4"/>
        <v>43.437908337098683</v>
      </c>
      <c r="S39" s="54">
        <f t="shared" si="5"/>
        <v>71140</v>
      </c>
      <c r="T39" s="26">
        <v>236361</v>
      </c>
      <c r="U39" s="54">
        <v>81887</v>
      </c>
      <c r="V39" s="26">
        <f t="shared" ref="V39:V49" si="13">W39*3</f>
        <v>470470.41972000001</v>
      </c>
      <c r="W39" s="54">
        <f t="shared" si="12"/>
        <v>156823.47323999999</v>
      </c>
      <c r="X39" s="181">
        <f t="shared" si="6"/>
        <v>3</v>
      </c>
      <c r="Y39" s="192"/>
      <c r="Z39" s="233"/>
    </row>
    <row r="40" spans="1:29" ht="25.5">
      <c r="A40" s="5">
        <v>34</v>
      </c>
      <c r="B40" s="7" t="s">
        <v>153</v>
      </c>
      <c r="C40" s="6" t="s">
        <v>7</v>
      </c>
      <c r="D40" s="15">
        <v>50788</v>
      </c>
      <c r="E40" s="104">
        <v>89895</v>
      </c>
      <c r="F40" s="15">
        <v>181391</v>
      </c>
      <c r="G40" s="15">
        <v>141044</v>
      </c>
      <c r="H40" s="17">
        <f t="shared" si="0"/>
        <v>77.756889812614745</v>
      </c>
      <c r="I40" s="15">
        <v>58513</v>
      </c>
      <c r="J40" s="15">
        <v>54544</v>
      </c>
      <c r="K40" s="264">
        <f t="shared" si="1"/>
        <v>93.216891972724014</v>
      </c>
      <c r="L40" s="26">
        <v>157982</v>
      </c>
      <c r="M40" s="15">
        <v>62166</v>
      </c>
      <c r="N40" s="19">
        <f t="shared" si="2"/>
        <v>39.350052537630873</v>
      </c>
      <c r="O40" s="15">
        <f t="shared" si="3"/>
        <v>124332</v>
      </c>
      <c r="P40" s="15">
        <v>52662</v>
      </c>
      <c r="Q40" s="15">
        <v>23910</v>
      </c>
      <c r="R40" s="19">
        <f t="shared" si="4"/>
        <v>45.402757206334741</v>
      </c>
      <c r="S40" s="54">
        <f t="shared" si="5"/>
        <v>47820</v>
      </c>
      <c r="T40" s="26">
        <v>157975</v>
      </c>
      <c r="U40" s="54">
        <v>53040</v>
      </c>
      <c r="V40" s="26">
        <f t="shared" si="13"/>
        <v>207544.18230000001</v>
      </c>
      <c r="W40" s="54">
        <f t="shared" si="12"/>
        <v>69181.394100000005</v>
      </c>
      <c r="X40" s="181">
        <f t="shared" si="6"/>
        <v>3</v>
      </c>
      <c r="Y40" s="192"/>
      <c r="Z40" s="233"/>
    </row>
    <row r="41" spans="1:29" ht="25.5">
      <c r="A41" s="5">
        <v>35</v>
      </c>
      <c r="B41" s="7" t="s">
        <v>154</v>
      </c>
      <c r="C41" s="6" t="s">
        <v>7</v>
      </c>
      <c r="D41" s="15">
        <v>110862</v>
      </c>
      <c r="E41" s="104">
        <v>196226</v>
      </c>
      <c r="F41" s="15">
        <v>396301</v>
      </c>
      <c r="G41" s="15">
        <v>368301</v>
      </c>
      <c r="H41" s="17">
        <f t="shared" si="0"/>
        <v>92.934663298856165</v>
      </c>
      <c r="I41" s="15">
        <v>127839</v>
      </c>
      <c r="J41" s="15">
        <v>105254</v>
      </c>
      <c r="K41" s="264">
        <f t="shared" si="1"/>
        <v>82.333247287603939</v>
      </c>
      <c r="L41" s="26">
        <v>357031</v>
      </c>
      <c r="M41" s="15">
        <v>152558</v>
      </c>
      <c r="N41" s="19">
        <f t="shared" si="2"/>
        <v>42.729622917897885</v>
      </c>
      <c r="O41" s="15">
        <f t="shared" si="3"/>
        <v>305116</v>
      </c>
      <c r="P41" s="15">
        <v>111676</v>
      </c>
      <c r="Q41" s="15">
        <v>68901</v>
      </c>
      <c r="R41" s="19">
        <f t="shared" si="4"/>
        <v>61.697231276191843</v>
      </c>
      <c r="S41" s="54">
        <f t="shared" si="5"/>
        <v>137802</v>
      </c>
      <c r="T41" s="26">
        <v>297811</v>
      </c>
      <c r="U41" s="54">
        <v>132549</v>
      </c>
      <c r="V41" s="26">
        <f t="shared" si="13"/>
        <v>453034.81524000003</v>
      </c>
      <c r="W41" s="54">
        <f t="shared" si="12"/>
        <v>151011.60508000001</v>
      </c>
      <c r="X41" s="181">
        <f t="shared" si="6"/>
        <v>3</v>
      </c>
      <c r="Y41" s="192"/>
      <c r="Z41" s="233"/>
    </row>
    <row r="42" spans="1:29" ht="25.5">
      <c r="A42" s="5">
        <v>36</v>
      </c>
      <c r="B42" s="7" t="s">
        <v>155</v>
      </c>
      <c r="C42" s="6" t="s">
        <v>7</v>
      </c>
      <c r="D42" s="15">
        <v>37275</v>
      </c>
      <c r="E42" s="104">
        <v>65977</v>
      </c>
      <c r="F42" s="15">
        <v>257162</v>
      </c>
      <c r="G42" s="15">
        <v>252931</v>
      </c>
      <c r="H42" s="17">
        <f t="shared" si="0"/>
        <v>98.354733592054814</v>
      </c>
      <c r="I42" s="15">
        <v>85721</v>
      </c>
      <c r="J42" s="15">
        <v>126290</v>
      </c>
      <c r="K42" s="264">
        <f t="shared" si="1"/>
        <v>147.32679273456912</v>
      </c>
      <c r="L42" s="26">
        <v>238374</v>
      </c>
      <c r="M42" s="15">
        <v>130749</v>
      </c>
      <c r="N42" s="19">
        <f t="shared" si="2"/>
        <v>54.850361197110416</v>
      </c>
      <c r="O42" s="15">
        <f t="shared" si="3"/>
        <v>261498</v>
      </c>
      <c r="P42" s="15">
        <v>83458</v>
      </c>
      <c r="Q42" s="15">
        <v>36293</v>
      </c>
      <c r="R42" s="19">
        <f t="shared" si="4"/>
        <v>43.486544129981546</v>
      </c>
      <c r="S42" s="54">
        <f t="shared" si="5"/>
        <v>72586</v>
      </c>
      <c r="T42" s="26">
        <v>238179</v>
      </c>
      <c r="U42" s="54">
        <v>109020</v>
      </c>
      <c r="V42" s="26">
        <f t="shared" si="13"/>
        <v>152323.73897999999</v>
      </c>
      <c r="W42" s="54">
        <f t="shared" si="12"/>
        <v>50774.579659999996</v>
      </c>
      <c r="X42" s="181">
        <f t="shared" si="6"/>
        <v>3</v>
      </c>
      <c r="Y42" s="192"/>
      <c r="Z42" s="233"/>
    </row>
    <row r="43" spans="1:29" ht="28.5" customHeight="1">
      <c r="A43" s="5">
        <v>37</v>
      </c>
      <c r="B43" s="7" t="s">
        <v>11</v>
      </c>
      <c r="C43" s="6" t="s">
        <v>7</v>
      </c>
      <c r="D43" s="15">
        <v>61113</v>
      </c>
      <c r="E43" s="104">
        <v>108170</v>
      </c>
      <c r="F43" s="15">
        <v>296242</v>
      </c>
      <c r="G43" s="15">
        <v>304178</v>
      </c>
      <c r="H43" s="17">
        <f t="shared" si="0"/>
        <v>102.67889090675865</v>
      </c>
      <c r="I43" s="15">
        <v>98747</v>
      </c>
      <c r="J43" s="15">
        <v>90758</v>
      </c>
      <c r="K43" s="264">
        <f t="shared" si="1"/>
        <v>91.909627634257234</v>
      </c>
      <c r="L43" s="26">
        <v>288238</v>
      </c>
      <c r="M43" s="15">
        <v>119157</v>
      </c>
      <c r="N43" s="19">
        <f t="shared" si="2"/>
        <v>41.339795585592462</v>
      </c>
      <c r="O43" s="15">
        <f t="shared" si="3"/>
        <v>238314</v>
      </c>
      <c r="P43" s="15">
        <v>97518</v>
      </c>
      <c r="Q43" s="15">
        <v>45770</v>
      </c>
      <c r="R43" s="19">
        <f t="shared" si="4"/>
        <v>46.934924834389548</v>
      </c>
      <c r="S43" s="54">
        <f t="shared" si="5"/>
        <v>91540</v>
      </c>
      <c r="T43" s="26">
        <v>267205</v>
      </c>
      <c r="U43" s="54">
        <v>98851</v>
      </c>
      <c r="V43" s="26">
        <f t="shared" si="13"/>
        <v>249736.40579999998</v>
      </c>
      <c r="W43" s="54">
        <f t="shared" si="12"/>
        <v>83245.468599999993</v>
      </c>
      <c r="X43" s="181">
        <f t="shared" si="6"/>
        <v>3</v>
      </c>
      <c r="Y43" s="192"/>
      <c r="Z43" s="233"/>
    </row>
    <row r="44" spans="1:29" s="50" customFormat="1" ht="25.5" customHeight="1">
      <c r="A44" s="5">
        <v>38</v>
      </c>
      <c r="B44" s="111" t="s">
        <v>156</v>
      </c>
      <c r="C44" s="108" t="s">
        <v>6</v>
      </c>
      <c r="D44" s="109"/>
      <c r="E44" s="259"/>
      <c r="F44" s="109">
        <v>122049</v>
      </c>
      <c r="G44" s="109">
        <v>127106</v>
      </c>
      <c r="H44" s="90">
        <f t="shared" si="0"/>
        <v>104.14341780760185</v>
      </c>
      <c r="I44" s="109">
        <v>40683</v>
      </c>
      <c r="J44" s="109">
        <v>39190</v>
      </c>
      <c r="K44" s="265">
        <f t="shared" si="1"/>
        <v>96.330162475726965</v>
      </c>
      <c r="L44" s="113">
        <v>122049</v>
      </c>
      <c r="M44" s="109">
        <v>61070</v>
      </c>
      <c r="N44" s="116">
        <f t="shared" si="2"/>
        <v>50.037280108808758</v>
      </c>
      <c r="O44" s="109">
        <f t="shared" si="3"/>
        <v>122140</v>
      </c>
      <c r="P44" s="109">
        <v>40683</v>
      </c>
      <c r="Q44" s="109">
        <v>17583</v>
      </c>
      <c r="R44" s="116">
        <f t="shared" si="4"/>
        <v>43.219526583585278</v>
      </c>
      <c r="S44" s="119">
        <f t="shared" si="5"/>
        <v>35166</v>
      </c>
      <c r="T44" s="113">
        <v>108849</v>
      </c>
      <c r="U44" s="119">
        <v>36282</v>
      </c>
      <c r="V44" s="26">
        <f>W44*3</f>
        <v>108846</v>
      </c>
      <c r="W44" s="129">
        <v>36282</v>
      </c>
      <c r="X44" s="181">
        <f t="shared" si="6"/>
        <v>3</v>
      </c>
      <c r="Y44" s="512" t="s">
        <v>173</v>
      </c>
      <c r="Z44" s="512"/>
      <c r="AC44" s="313"/>
    </row>
    <row r="45" spans="1:29" s="50" customFormat="1" ht="25.5" customHeight="1">
      <c r="A45" s="5">
        <v>39</v>
      </c>
      <c r="B45" s="111" t="s">
        <v>157</v>
      </c>
      <c r="C45" s="108" t="s">
        <v>6</v>
      </c>
      <c r="D45" s="109"/>
      <c r="E45" s="259"/>
      <c r="F45" s="109">
        <v>51204</v>
      </c>
      <c r="G45" s="109">
        <v>44032</v>
      </c>
      <c r="H45" s="90">
        <f t="shared" si="0"/>
        <v>85.993281774861345</v>
      </c>
      <c r="I45" s="109">
        <v>20388</v>
      </c>
      <c r="J45" s="109">
        <v>13761</v>
      </c>
      <c r="K45" s="265">
        <f t="shared" si="1"/>
        <v>67.495585638610947</v>
      </c>
      <c r="L45" s="113">
        <v>63204</v>
      </c>
      <c r="M45" s="109">
        <v>23078</v>
      </c>
      <c r="N45" s="116">
        <f t="shared" si="2"/>
        <v>36.513511803050442</v>
      </c>
      <c r="O45" s="109">
        <f t="shared" si="3"/>
        <v>46156</v>
      </c>
      <c r="P45" s="109">
        <v>20388</v>
      </c>
      <c r="Q45" s="109">
        <v>7444</v>
      </c>
      <c r="R45" s="116">
        <f t="shared" si="4"/>
        <v>36.511673533451052</v>
      </c>
      <c r="S45" s="119">
        <f t="shared" si="5"/>
        <v>14888</v>
      </c>
      <c r="T45" s="113">
        <v>63765</v>
      </c>
      <c r="U45" s="119">
        <v>21255</v>
      </c>
      <c r="V45" s="26">
        <f t="shared" si="13"/>
        <v>63765</v>
      </c>
      <c r="W45" s="129">
        <v>21255</v>
      </c>
      <c r="X45" s="181">
        <f t="shared" si="6"/>
        <v>3</v>
      </c>
      <c r="Y45" s="512" t="s">
        <v>173</v>
      </c>
      <c r="Z45" s="512"/>
      <c r="AC45" s="313"/>
    </row>
    <row r="46" spans="1:29" s="50" customFormat="1" ht="25.5" customHeight="1">
      <c r="A46" s="5">
        <v>40</v>
      </c>
      <c r="B46" s="111" t="s">
        <v>157</v>
      </c>
      <c r="C46" s="108" t="s">
        <v>6</v>
      </c>
      <c r="D46" s="109"/>
      <c r="E46" s="259"/>
      <c r="F46" s="109">
        <v>62085</v>
      </c>
      <c r="G46" s="109">
        <v>53873</v>
      </c>
      <c r="H46" s="90">
        <f t="shared" si="0"/>
        <v>86.772972537649991</v>
      </c>
      <c r="I46" s="109">
        <v>24374</v>
      </c>
      <c r="J46" s="109">
        <v>17890</v>
      </c>
      <c r="K46" s="265">
        <f t="shared" si="1"/>
        <v>73.397882990071381</v>
      </c>
      <c r="L46" s="113">
        <v>69898</v>
      </c>
      <c r="M46" s="109">
        <v>27251</v>
      </c>
      <c r="N46" s="116">
        <f t="shared" si="2"/>
        <v>38.986809350768262</v>
      </c>
      <c r="O46" s="109">
        <f t="shared" si="3"/>
        <v>54502</v>
      </c>
      <c r="P46" s="109">
        <v>21843</v>
      </c>
      <c r="Q46" s="109">
        <v>9039</v>
      </c>
      <c r="R46" s="116">
        <f t="shared" si="4"/>
        <v>41.381678340887241</v>
      </c>
      <c r="S46" s="119">
        <f t="shared" si="5"/>
        <v>18078</v>
      </c>
      <c r="T46" s="113">
        <v>65000</v>
      </c>
      <c r="U46" s="119">
        <v>20310</v>
      </c>
      <c r="V46" s="26">
        <f t="shared" si="13"/>
        <v>60930</v>
      </c>
      <c r="W46" s="129">
        <v>20310</v>
      </c>
      <c r="X46" s="181">
        <f t="shared" si="6"/>
        <v>3</v>
      </c>
      <c r="Y46" s="512" t="s">
        <v>173</v>
      </c>
      <c r="Z46" s="512"/>
      <c r="AC46" s="313"/>
    </row>
    <row r="47" spans="1:29" ht="25.5">
      <c r="A47" s="5">
        <v>41</v>
      </c>
      <c r="B47" s="7" t="s">
        <v>158</v>
      </c>
      <c r="C47" s="6" t="s">
        <v>5</v>
      </c>
      <c r="D47" s="15">
        <v>22514</v>
      </c>
      <c r="E47" s="104">
        <v>39850</v>
      </c>
      <c r="F47" s="15">
        <v>155629</v>
      </c>
      <c r="G47" s="15">
        <v>125408</v>
      </c>
      <c r="H47" s="17">
        <f t="shared" si="0"/>
        <v>80.581382647192996</v>
      </c>
      <c r="I47" s="15">
        <v>51876</v>
      </c>
      <c r="J47" s="15">
        <v>41801</v>
      </c>
      <c r="K47" s="264">
        <f t="shared" si="1"/>
        <v>80.578687639756339</v>
      </c>
      <c r="L47" s="26">
        <v>135400</v>
      </c>
      <c r="M47" s="15">
        <v>47461</v>
      </c>
      <c r="N47" s="19">
        <f t="shared" si="2"/>
        <v>35.052437223042837</v>
      </c>
      <c r="O47" s="15">
        <f t="shared" si="3"/>
        <v>94922</v>
      </c>
      <c r="P47" s="15">
        <v>45133</v>
      </c>
      <c r="Q47" s="15">
        <v>23432</v>
      </c>
      <c r="R47" s="19">
        <f t="shared" si="4"/>
        <v>51.917665566215405</v>
      </c>
      <c r="S47" s="54">
        <f t="shared" si="5"/>
        <v>46864</v>
      </c>
      <c r="T47" s="26">
        <v>106579</v>
      </c>
      <c r="U47" s="54">
        <v>35461</v>
      </c>
      <c r="V47" s="26">
        <f t="shared" si="13"/>
        <v>92003.28899999999</v>
      </c>
      <c r="W47" s="54">
        <f>E47-(E47*$Y$7/100)</f>
        <v>30667.762999999999</v>
      </c>
      <c r="X47" s="181">
        <f t="shared" si="6"/>
        <v>2.9999999999999996</v>
      </c>
      <c r="Y47" s="192"/>
      <c r="Z47" s="233"/>
    </row>
    <row r="48" spans="1:29" ht="25.5">
      <c r="A48" s="5">
        <v>42</v>
      </c>
      <c r="B48" s="7" t="s">
        <v>159</v>
      </c>
      <c r="C48" s="6" t="s">
        <v>5</v>
      </c>
      <c r="D48" s="15">
        <v>22687</v>
      </c>
      <c r="E48" s="104">
        <v>40156</v>
      </c>
      <c r="F48" s="15">
        <v>63446</v>
      </c>
      <c r="G48" s="15">
        <v>83919</v>
      </c>
      <c r="H48" s="17">
        <f t="shared" si="0"/>
        <v>132.26838571383539</v>
      </c>
      <c r="I48" s="15">
        <v>21878</v>
      </c>
      <c r="J48" s="15">
        <v>17302</v>
      </c>
      <c r="K48" s="264">
        <f t="shared" si="1"/>
        <v>79.084011335588272</v>
      </c>
      <c r="L48" s="26">
        <v>63446</v>
      </c>
      <c r="M48" s="15">
        <v>24478</v>
      </c>
      <c r="N48" s="19">
        <f t="shared" si="2"/>
        <v>38.580840399709984</v>
      </c>
      <c r="O48" s="15">
        <f t="shared" si="3"/>
        <v>48956</v>
      </c>
      <c r="P48" s="15">
        <v>21878</v>
      </c>
      <c r="Q48" s="15">
        <v>9389</v>
      </c>
      <c r="R48" s="19">
        <f t="shared" si="4"/>
        <v>42.915257336136762</v>
      </c>
      <c r="S48" s="54">
        <f t="shared" si="5"/>
        <v>18778</v>
      </c>
      <c r="T48" s="26">
        <v>38012</v>
      </c>
      <c r="U48" s="54">
        <v>11876</v>
      </c>
      <c r="V48" s="26">
        <f t="shared" si="13"/>
        <v>92709.763439999995</v>
      </c>
      <c r="W48" s="54">
        <f>E48-(E48*$Y$7/100)</f>
        <v>30903.25448</v>
      </c>
      <c r="X48" s="181">
        <f t="shared" si="6"/>
        <v>3</v>
      </c>
      <c r="Y48" s="192"/>
      <c r="Z48" s="233"/>
    </row>
    <row r="49" spans="1:29" ht="25.5">
      <c r="A49" s="5">
        <v>43</v>
      </c>
      <c r="B49" s="7" t="s">
        <v>160</v>
      </c>
      <c r="C49" s="6" t="s">
        <v>5</v>
      </c>
      <c r="D49" s="15">
        <v>15155</v>
      </c>
      <c r="E49" s="104">
        <v>26824</v>
      </c>
      <c r="F49" s="15">
        <v>55397</v>
      </c>
      <c r="G49" s="15">
        <v>61104</v>
      </c>
      <c r="H49" s="17">
        <f t="shared" si="0"/>
        <v>110.30200191346103</v>
      </c>
      <c r="I49" s="15">
        <v>18466</v>
      </c>
      <c r="J49" s="15">
        <v>18462</v>
      </c>
      <c r="K49" s="264">
        <f t="shared" si="1"/>
        <v>99.978338568179353</v>
      </c>
      <c r="L49" s="26">
        <v>54936</v>
      </c>
      <c r="M49" s="15">
        <v>27699</v>
      </c>
      <c r="N49" s="19">
        <f t="shared" si="2"/>
        <v>50.420489296636084</v>
      </c>
      <c r="O49" s="15">
        <f t="shared" si="3"/>
        <v>55398</v>
      </c>
      <c r="P49" s="15">
        <v>18305</v>
      </c>
      <c r="Q49" s="15">
        <v>10397</v>
      </c>
      <c r="R49" s="19">
        <f t="shared" si="4"/>
        <v>56.798688882818901</v>
      </c>
      <c r="S49" s="54">
        <f t="shared" si="5"/>
        <v>20794</v>
      </c>
      <c r="T49" s="26">
        <v>51956</v>
      </c>
      <c r="U49" s="54">
        <v>15628</v>
      </c>
      <c r="V49" s="26">
        <f t="shared" si="13"/>
        <v>61929.641760000006</v>
      </c>
      <c r="W49" s="54">
        <f>E49-(E49*$Y$7/100)</f>
        <v>20643.213920000002</v>
      </c>
      <c r="X49" s="181">
        <f t="shared" si="6"/>
        <v>3</v>
      </c>
      <c r="Y49" s="192"/>
      <c r="Z49" s="233"/>
    </row>
    <row r="50" spans="1:29" s="226" customFormat="1" ht="29.25" customHeight="1">
      <c r="A50" s="5">
        <v>44</v>
      </c>
      <c r="B50" s="217" t="s">
        <v>161</v>
      </c>
      <c r="C50" s="218" t="s">
        <v>5</v>
      </c>
      <c r="D50" s="219"/>
      <c r="E50" s="260"/>
      <c r="F50" s="219">
        <v>72350</v>
      </c>
      <c r="G50" s="219">
        <v>69647</v>
      </c>
      <c r="H50" s="221">
        <f t="shared" si="0"/>
        <v>96.263994471319975</v>
      </c>
      <c r="I50" s="219">
        <v>25839</v>
      </c>
      <c r="J50" s="219">
        <v>15554</v>
      </c>
      <c r="K50" s="266">
        <f t="shared" si="1"/>
        <v>60.195828011919957</v>
      </c>
      <c r="L50" s="220">
        <v>71500</v>
      </c>
      <c r="M50" s="219">
        <v>36518</v>
      </c>
      <c r="N50" s="222">
        <f t="shared" si="2"/>
        <v>51.074125874125876</v>
      </c>
      <c r="O50" s="219">
        <f t="shared" si="3"/>
        <v>73036</v>
      </c>
      <c r="P50" s="219">
        <v>25000</v>
      </c>
      <c r="Q50" s="219">
        <v>12179</v>
      </c>
      <c r="R50" s="222">
        <f t="shared" si="4"/>
        <v>48.716000000000001</v>
      </c>
      <c r="S50" s="223">
        <f t="shared" si="5"/>
        <v>24358</v>
      </c>
      <c r="T50" s="220">
        <v>73100</v>
      </c>
      <c r="U50" s="223">
        <v>26000</v>
      </c>
      <c r="V50" s="220">
        <f>W50*1.5</f>
        <v>80718</v>
      </c>
      <c r="W50" s="224">
        <v>53812</v>
      </c>
      <c r="X50" s="225">
        <f t="shared" si="6"/>
        <v>1.5</v>
      </c>
      <c r="Y50" s="542" t="s">
        <v>173</v>
      </c>
      <c r="Z50" s="542"/>
      <c r="AC50" s="314"/>
    </row>
    <row r="51" spans="1:29" s="226" customFormat="1" ht="30.75" customHeight="1">
      <c r="A51" s="5">
        <v>45</v>
      </c>
      <c r="B51" s="217" t="s">
        <v>162</v>
      </c>
      <c r="C51" s="218" t="s">
        <v>5</v>
      </c>
      <c r="D51" s="219"/>
      <c r="E51" s="260"/>
      <c r="F51" s="219">
        <v>74400</v>
      </c>
      <c r="G51" s="219">
        <v>77103</v>
      </c>
      <c r="H51" s="221">
        <f t="shared" si="0"/>
        <v>103.63306451612904</v>
      </c>
      <c r="I51" s="219">
        <v>24893</v>
      </c>
      <c r="J51" s="219">
        <v>25855</v>
      </c>
      <c r="K51" s="266">
        <f t="shared" si="1"/>
        <v>103.86454023219378</v>
      </c>
      <c r="L51" s="220">
        <v>75747</v>
      </c>
      <c r="M51" s="219">
        <v>39865</v>
      </c>
      <c r="N51" s="222">
        <f t="shared" si="2"/>
        <v>52.629147028925239</v>
      </c>
      <c r="O51" s="219">
        <f t="shared" si="3"/>
        <v>79730</v>
      </c>
      <c r="P51" s="219">
        <v>25500</v>
      </c>
      <c r="Q51" s="219">
        <v>13288</v>
      </c>
      <c r="R51" s="222">
        <f t="shared" si="4"/>
        <v>52.109803921568627</v>
      </c>
      <c r="S51" s="223">
        <f t="shared" si="5"/>
        <v>26576</v>
      </c>
      <c r="T51" s="220">
        <v>83500</v>
      </c>
      <c r="U51" s="223">
        <v>26000</v>
      </c>
      <c r="V51" s="220">
        <f t="shared" ref="V51:V52" si="14">W51*1.5</f>
        <v>75352.5</v>
      </c>
      <c r="W51" s="224">
        <v>50235</v>
      </c>
      <c r="X51" s="225">
        <f t="shared" si="6"/>
        <v>1.5</v>
      </c>
      <c r="Y51" s="542" t="s">
        <v>173</v>
      </c>
      <c r="Z51" s="542"/>
      <c r="AC51" s="314"/>
    </row>
    <row r="52" spans="1:29" s="226" customFormat="1" ht="33" customHeight="1">
      <c r="A52" s="5">
        <v>46</v>
      </c>
      <c r="B52" s="217" t="s">
        <v>163</v>
      </c>
      <c r="C52" s="218" t="s">
        <v>5</v>
      </c>
      <c r="D52" s="219"/>
      <c r="E52" s="260"/>
      <c r="F52" s="219">
        <v>104900</v>
      </c>
      <c r="G52" s="219">
        <v>105810</v>
      </c>
      <c r="H52" s="221">
        <f t="shared" si="0"/>
        <v>100.86749285033365</v>
      </c>
      <c r="I52" s="219">
        <v>37464</v>
      </c>
      <c r="J52" s="219">
        <v>34567</v>
      </c>
      <c r="K52" s="266">
        <f t="shared" si="1"/>
        <v>92.267243220158008</v>
      </c>
      <c r="L52" s="220">
        <v>106000</v>
      </c>
      <c r="M52" s="219">
        <v>56866</v>
      </c>
      <c r="N52" s="222">
        <f t="shared" si="2"/>
        <v>53.647169811320751</v>
      </c>
      <c r="O52" s="219">
        <f t="shared" si="3"/>
        <v>113732</v>
      </c>
      <c r="P52" s="219">
        <v>37000</v>
      </c>
      <c r="Q52" s="219">
        <v>18955</v>
      </c>
      <c r="R52" s="222">
        <f t="shared" si="4"/>
        <v>51.229729729729726</v>
      </c>
      <c r="S52" s="223">
        <f t="shared" si="5"/>
        <v>37910</v>
      </c>
      <c r="T52" s="220">
        <v>108470</v>
      </c>
      <c r="U52" s="223">
        <v>38000</v>
      </c>
      <c r="V52" s="220">
        <f t="shared" si="14"/>
        <v>94026</v>
      </c>
      <c r="W52" s="224">
        <v>62684</v>
      </c>
      <c r="X52" s="225">
        <f t="shared" si="6"/>
        <v>1.5</v>
      </c>
      <c r="Y52" s="542" t="s">
        <v>173</v>
      </c>
      <c r="Z52" s="542"/>
      <c r="AC52" s="314"/>
    </row>
    <row r="53" spans="1:29" ht="25.5">
      <c r="A53" s="5">
        <v>47</v>
      </c>
      <c r="B53" s="7" t="s">
        <v>52</v>
      </c>
      <c r="C53" s="6" t="s">
        <v>5</v>
      </c>
      <c r="D53" s="15">
        <v>27608</v>
      </c>
      <c r="E53" s="104">
        <v>48866</v>
      </c>
      <c r="F53" s="15">
        <v>151826</v>
      </c>
      <c r="G53" s="15">
        <v>142124</v>
      </c>
      <c r="H53" s="17">
        <f t="shared" si="0"/>
        <v>93.60979015451899</v>
      </c>
      <c r="I53" s="15">
        <v>44326</v>
      </c>
      <c r="J53" s="15">
        <v>58274</v>
      </c>
      <c r="K53" s="264">
        <f t="shared" si="1"/>
        <v>131.46685917971394</v>
      </c>
      <c r="L53" s="26">
        <v>144411</v>
      </c>
      <c r="M53" s="15">
        <v>71433</v>
      </c>
      <c r="N53" s="19">
        <f t="shared" si="2"/>
        <v>49.465068450464301</v>
      </c>
      <c r="O53" s="15">
        <f t="shared" si="3"/>
        <v>142866</v>
      </c>
      <c r="P53" s="15">
        <v>48137</v>
      </c>
      <c r="Q53" s="15">
        <v>16223</v>
      </c>
      <c r="R53" s="19">
        <f t="shared" si="4"/>
        <v>33.701726322787046</v>
      </c>
      <c r="S53" s="54">
        <f t="shared" si="5"/>
        <v>32446</v>
      </c>
      <c r="T53" s="26">
        <v>146338</v>
      </c>
      <c r="U53" s="54">
        <v>45731</v>
      </c>
      <c r="V53" s="26">
        <f>W53*3</f>
        <v>112818.88884</v>
      </c>
      <c r="W53" s="54">
        <f>E53-(E53*$Y$7/100)</f>
        <v>37606.296280000002</v>
      </c>
      <c r="X53" s="181">
        <f t="shared" si="6"/>
        <v>3</v>
      </c>
      <c r="Y53" s="192"/>
      <c r="Z53" s="233"/>
    </row>
    <row r="54" spans="1:29" ht="25.5">
      <c r="A54" s="5">
        <v>48</v>
      </c>
      <c r="B54" s="7" t="s">
        <v>53</v>
      </c>
      <c r="C54" s="6" t="s">
        <v>7</v>
      </c>
      <c r="D54" s="15">
        <v>87225</v>
      </c>
      <c r="E54" s="104">
        <v>154388</v>
      </c>
      <c r="F54" s="15">
        <v>658672</v>
      </c>
      <c r="G54" s="15">
        <v>412710</v>
      </c>
      <c r="H54" s="17">
        <f t="shared" si="0"/>
        <v>62.657893458352568</v>
      </c>
      <c r="I54" s="15">
        <v>176238</v>
      </c>
      <c r="J54" s="15">
        <v>113279</v>
      </c>
      <c r="K54" s="264">
        <f t="shared" si="1"/>
        <v>64.276149298108237</v>
      </c>
      <c r="L54" s="26">
        <v>559945</v>
      </c>
      <c r="M54" s="15">
        <v>210000</v>
      </c>
      <c r="N54" s="19">
        <f t="shared" si="2"/>
        <v>37.503683397476536</v>
      </c>
      <c r="O54" s="15">
        <f t="shared" si="3"/>
        <v>420000</v>
      </c>
      <c r="P54" s="15">
        <v>186518</v>
      </c>
      <c r="Q54" s="15">
        <v>57722</v>
      </c>
      <c r="R54" s="19">
        <f t="shared" si="4"/>
        <v>30.947147192228098</v>
      </c>
      <c r="S54" s="54">
        <f t="shared" si="5"/>
        <v>115444</v>
      </c>
      <c r="T54" s="26">
        <v>522858</v>
      </c>
      <c r="U54" s="54">
        <v>247216</v>
      </c>
      <c r="V54" s="26">
        <f t="shared" ref="V54:V56" si="15">W54*3</f>
        <v>356441.75112000003</v>
      </c>
      <c r="W54" s="54">
        <f>E54-(E54*$Y$7/100)</f>
        <v>118813.91704</v>
      </c>
      <c r="X54" s="181">
        <f t="shared" si="6"/>
        <v>3.0000000000000004</v>
      </c>
      <c r="Y54" s="192"/>
      <c r="Z54" s="233"/>
    </row>
    <row r="55" spans="1:29" ht="25.5">
      <c r="A55" s="5">
        <v>49</v>
      </c>
      <c r="B55" s="7" t="s">
        <v>54</v>
      </c>
      <c r="C55" s="6" t="s">
        <v>7</v>
      </c>
      <c r="D55" s="15">
        <v>14282</v>
      </c>
      <c r="E55" s="104">
        <v>25279</v>
      </c>
      <c r="F55" s="15">
        <v>67805</v>
      </c>
      <c r="G55" s="15">
        <v>66511</v>
      </c>
      <c r="H55" s="17">
        <f t="shared" si="0"/>
        <v>98.091586166211926</v>
      </c>
      <c r="I55" s="15">
        <v>21203</v>
      </c>
      <c r="J55" s="15">
        <v>44478</v>
      </c>
      <c r="K55" s="264">
        <f t="shared" si="1"/>
        <v>209.77220204688015</v>
      </c>
      <c r="L55" s="26">
        <v>67805</v>
      </c>
      <c r="M55" s="15">
        <v>35152</v>
      </c>
      <c r="N55" s="19">
        <f t="shared" si="2"/>
        <v>51.84278445542364</v>
      </c>
      <c r="O55" s="15">
        <f t="shared" si="3"/>
        <v>70304</v>
      </c>
      <c r="P55" s="15">
        <v>22602</v>
      </c>
      <c r="Q55" s="15">
        <v>15893</v>
      </c>
      <c r="R55" s="19">
        <f t="shared" si="4"/>
        <v>70.316786125121666</v>
      </c>
      <c r="S55" s="54">
        <f t="shared" si="5"/>
        <v>31786</v>
      </c>
      <c r="T55" s="26">
        <v>76992</v>
      </c>
      <c r="U55" s="54">
        <v>25662</v>
      </c>
      <c r="V55" s="26">
        <f t="shared" si="15"/>
        <v>58362.638460000002</v>
      </c>
      <c r="W55" s="54">
        <f>E55-(E55*$Y$7/100)</f>
        <v>19454.212820000001</v>
      </c>
      <c r="X55" s="181">
        <f t="shared" si="6"/>
        <v>3</v>
      </c>
      <c r="Y55" s="192"/>
      <c r="Z55" s="233"/>
    </row>
    <row r="56" spans="1:29" ht="25.5">
      <c r="A56" s="5">
        <v>50</v>
      </c>
      <c r="B56" s="7" t="s">
        <v>55</v>
      </c>
      <c r="C56" s="6" t="s">
        <v>6</v>
      </c>
      <c r="D56" s="15">
        <v>47500</v>
      </c>
      <c r="E56" s="104">
        <v>84075</v>
      </c>
      <c r="F56" s="15">
        <v>223001</v>
      </c>
      <c r="G56" s="15">
        <v>201485</v>
      </c>
      <c r="H56" s="17">
        <f t="shared" si="0"/>
        <v>90.351612773036891</v>
      </c>
      <c r="I56" s="15">
        <v>67668</v>
      </c>
      <c r="J56" s="15">
        <v>83777</v>
      </c>
      <c r="K56" s="264">
        <f t="shared" si="1"/>
        <v>123.80593485842644</v>
      </c>
      <c r="L56" s="26">
        <v>196800</v>
      </c>
      <c r="M56" s="15">
        <v>103862</v>
      </c>
      <c r="N56" s="19">
        <f t="shared" si="2"/>
        <v>52.775406504065039</v>
      </c>
      <c r="O56" s="15">
        <f t="shared" si="3"/>
        <v>207724</v>
      </c>
      <c r="P56" s="15">
        <v>65600</v>
      </c>
      <c r="Q56" s="15">
        <v>44966</v>
      </c>
      <c r="R56" s="19">
        <f t="shared" si="4"/>
        <v>68.545731707317074</v>
      </c>
      <c r="S56" s="54">
        <f t="shared" si="5"/>
        <v>89932</v>
      </c>
      <c r="T56" s="26">
        <v>209922</v>
      </c>
      <c r="U56" s="54">
        <v>71791</v>
      </c>
      <c r="V56" s="26">
        <f t="shared" si="15"/>
        <v>194107.31550000003</v>
      </c>
      <c r="W56" s="54">
        <f>E56-(E56*$Y$7/100)</f>
        <v>64702.438500000004</v>
      </c>
      <c r="X56" s="181">
        <f t="shared" si="6"/>
        <v>3.0000000000000004</v>
      </c>
      <c r="Y56" s="192"/>
      <c r="Z56" s="233"/>
    </row>
    <row r="57" spans="1:29" s="226" customFormat="1" ht="24.75" customHeight="1">
      <c r="A57" s="5">
        <v>51</v>
      </c>
      <c r="B57" s="217" t="s">
        <v>56</v>
      </c>
      <c r="C57" s="218" t="s">
        <v>5</v>
      </c>
      <c r="D57" s="219"/>
      <c r="E57" s="260"/>
      <c r="F57" s="219">
        <v>53945</v>
      </c>
      <c r="G57" s="219">
        <v>47000</v>
      </c>
      <c r="H57" s="221">
        <f t="shared" si="0"/>
        <v>87.125776253591624</v>
      </c>
      <c r="I57" s="219">
        <v>18515</v>
      </c>
      <c r="J57" s="219">
        <v>10932</v>
      </c>
      <c r="K57" s="266">
        <f t="shared" si="1"/>
        <v>59.044018363489059</v>
      </c>
      <c r="L57" s="220">
        <v>82036</v>
      </c>
      <c r="M57" s="219">
        <v>22210</v>
      </c>
      <c r="N57" s="222">
        <f t="shared" si="2"/>
        <v>27.073479935638012</v>
      </c>
      <c r="O57" s="219">
        <f t="shared" si="3"/>
        <v>44420</v>
      </c>
      <c r="P57" s="219">
        <v>25496</v>
      </c>
      <c r="Q57" s="219">
        <v>3789</v>
      </c>
      <c r="R57" s="222">
        <f t="shared" si="4"/>
        <v>14.861154690931912</v>
      </c>
      <c r="S57" s="223">
        <f t="shared" si="5"/>
        <v>7578</v>
      </c>
      <c r="T57" s="220">
        <v>82036</v>
      </c>
      <c r="U57" s="223">
        <v>28210</v>
      </c>
      <c r="V57" s="220">
        <f>W57*1.5</f>
        <v>55647</v>
      </c>
      <c r="W57" s="224">
        <v>37098</v>
      </c>
      <c r="X57" s="225">
        <f t="shared" si="6"/>
        <v>1.5</v>
      </c>
      <c r="Y57" s="542" t="s">
        <v>173</v>
      </c>
      <c r="Z57" s="542"/>
      <c r="AC57" s="314"/>
    </row>
    <row r="58" spans="1:29" s="50" customFormat="1" ht="39.75" customHeight="1">
      <c r="A58" s="5">
        <v>52</v>
      </c>
      <c r="B58" s="111" t="s">
        <v>12</v>
      </c>
      <c r="C58" s="108" t="s">
        <v>5</v>
      </c>
      <c r="D58" s="109"/>
      <c r="E58" s="259"/>
      <c r="F58" s="109">
        <v>36210</v>
      </c>
      <c r="G58" s="109">
        <v>11908</v>
      </c>
      <c r="H58" s="90">
        <f t="shared" si="0"/>
        <v>32.88594310963822</v>
      </c>
      <c r="I58" s="109">
        <v>8962</v>
      </c>
      <c r="J58" s="109">
        <v>3432</v>
      </c>
      <c r="K58" s="265">
        <f t="shared" si="1"/>
        <v>38.295023432269581</v>
      </c>
      <c r="L58" s="113">
        <v>17110</v>
      </c>
      <c r="M58" s="109">
        <v>3746</v>
      </c>
      <c r="N58" s="116">
        <f t="shared" si="2"/>
        <v>21.893629456458211</v>
      </c>
      <c r="O58" s="109">
        <f t="shared" si="3"/>
        <v>7492</v>
      </c>
      <c r="P58" s="109">
        <v>5703</v>
      </c>
      <c r="Q58" s="109">
        <v>72</v>
      </c>
      <c r="R58" s="116">
        <f t="shared" si="4"/>
        <v>1.2624934245134141</v>
      </c>
      <c r="S58" s="119">
        <f t="shared" si="5"/>
        <v>144</v>
      </c>
      <c r="T58" s="113">
        <v>12750</v>
      </c>
      <c r="U58" s="119">
        <v>4625</v>
      </c>
      <c r="V58" s="113">
        <f>W58*3</f>
        <v>13875</v>
      </c>
      <c r="W58" s="129">
        <v>4625</v>
      </c>
      <c r="X58" s="181">
        <f t="shared" si="6"/>
        <v>3</v>
      </c>
      <c r="Y58" s="512" t="s">
        <v>173</v>
      </c>
      <c r="Z58" s="512"/>
      <c r="AC58" s="313"/>
    </row>
    <row r="59" spans="1:29" s="50" customFormat="1" ht="40.5" customHeight="1">
      <c r="A59" s="5">
        <v>53</v>
      </c>
      <c r="B59" s="111" t="s">
        <v>114</v>
      </c>
      <c r="C59" s="108" t="s">
        <v>6</v>
      </c>
      <c r="D59" s="109">
        <v>85251</v>
      </c>
      <c r="E59" s="259">
        <v>150894</v>
      </c>
      <c r="F59" s="109">
        <v>450143</v>
      </c>
      <c r="G59" s="109">
        <v>254574</v>
      </c>
      <c r="H59" s="90">
        <f t="shared" si="0"/>
        <v>56.554028386534952</v>
      </c>
      <c r="I59" s="109">
        <v>172127</v>
      </c>
      <c r="J59" s="109">
        <v>85801</v>
      </c>
      <c r="K59" s="265">
        <f t="shared" si="1"/>
        <v>49.847496325387652</v>
      </c>
      <c r="L59" s="113">
        <v>511181</v>
      </c>
      <c r="M59" s="109">
        <v>113601</v>
      </c>
      <c r="N59" s="116">
        <f t="shared" si="2"/>
        <v>22.223243821660038</v>
      </c>
      <c r="O59" s="109">
        <f t="shared" si="3"/>
        <v>227202</v>
      </c>
      <c r="P59" s="109">
        <v>170116</v>
      </c>
      <c r="Q59" s="109">
        <v>26555</v>
      </c>
      <c r="R59" s="116">
        <f t="shared" si="4"/>
        <v>15.609936749041831</v>
      </c>
      <c r="S59" s="119">
        <f t="shared" si="5"/>
        <v>53110</v>
      </c>
      <c r="T59" s="113">
        <v>511181</v>
      </c>
      <c r="U59" s="119">
        <v>170532</v>
      </c>
      <c r="V59" s="113">
        <f t="shared" ref="V59:V67" si="16">W59*3</f>
        <v>452682</v>
      </c>
      <c r="W59" s="119">
        <v>150894</v>
      </c>
      <c r="X59" s="237">
        <f t="shared" si="6"/>
        <v>3</v>
      </c>
      <c r="Y59" s="194"/>
      <c r="Z59" s="278"/>
      <c r="AC59" s="313"/>
    </row>
    <row r="60" spans="1:29" ht="25.5">
      <c r="A60" s="5">
        <v>54</v>
      </c>
      <c r="B60" s="7" t="s">
        <v>57</v>
      </c>
      <c r="C60" s="6" t="s">
        <v>5</v>
      </c>
      <c r="D60" s="15">
        <v>25623</v>
      </c>
      <c r="E60" s="104">
        <v>45353</v>
      </c>
      <c r="F60" s="15">
        <v>118104</v>
      </c>
      <c r="G60" s="15">
        <v>117086</v>
      </c>
      <c r="H60" s="17">
        <f t="shared" si="0"/>
        <v>99.138047822258343</v>
      </c>
      <c r="I60" s="15">
        <v>39368</v>
      </c>
      <c r="J60" s="15">
        <v>46096</v>
      </c>
      <c r="K60" s="264">
        <f t="shared" si="1"/>
        <v>117.09002235318025</v>
      </c>
      <c r="L60" s="26">
        <v>93340</v>
      </c>
      <c r="M60" s="15">
        <v>57306</v>
      </c>
      <c r="N60" s="19">
        <f t="shared" si="2"/>
        <v>61.394900364259698</v>
      </c>
      <c r="O60" s="15">
        <f t="shared" si="3"/>
        <v>114612</v>
      </c>
      <c r="P60" s="15">
        <v>31113</v>
      </c>
      <c r="Q60" s="15">
        <v>22448</v>
      </c>
      <c r="R60" s="19">
        <f t="shared" si="4"/>
        <v>72.149905184328091</v>
      </c>
      <c r="S60" s="54">
        <f t="shared" si="5"/>
        <v>44896</v>
      </c>
      <c r="T60" s="26">
        <v>128574</v>
      </c>
      <c r="U60" s="54">
        <v>35106</v>
      </c>
      <c r="V60" s="113">
        <f t="shared" si="16"/>
        <v>104708.28522000001</v>
      </c>
      <c r="W60" s="54">
        <f>E60-(E60*$Y$7/100)</f>
        <v>34902.761740000002</v>
      </c>
      <c r="X60" s="181">
        <f t="shared" si="6"/>
        <v>3</v>
      </c>
      <c r="Y60" s="192"/>
      <c r="Z60" s="233"/>
    </row>
    <row r="61" spans="1:29" ht="25.5">
      <c r="A61" s="5">
        <v>55</v>
      </c>
      <c r="B61" s="7" t="s">
        <v>58</v>
      </c>
      <c r="C61" s="6" t="s">
        <v>6</v>
      </c>
      <c r="D61" s="15">
        <v>77266</v>
      </c>
      <c r="E61" s="104">
        <v>136761</v>
      </c>
      <c r="F61" s="15">
        <v>478130</v>
      </c>
      <c r="G61" s="15">
        <v>375901</v>
      </c>
      <c r="H61" s="17">
        <f t="shared" si="0"/>
        <v>78.618994834040961</v>
      </c>
      <c r="I61" s="15">
        <v>157216</v>
      </c>
      <c r="J61" s="15">
        <v>254301</v>
      </c>
      <c r="K61" s="264">
        <f t="shared" si="1"/>
        <v>161.75262059841236</v>
      </c>
      <c r="L61" s="26">
        <v>443543</v>
      </c>
      <c r="M61" s="15">
        <v>190384</v>
      </c>
      <c r="N61" s="19">
        <f t="shared" si="2"/>
        <v>42.923459506744557</v>
      </c>
      <c r="O61" s="15">
        <f t="shared" si="3"/>
        <v>380768</v>
      </c>
      <c r="P61" s="15">
        <v>147793</v>
      </c>
      <c r="Q61" s="15">
        <v>65784</v>
      </c>
      <c r="R61" s="19">
        <f t="shared" si="4"/>
        <v>44.510903764048365</v>
      </c>
      <c r="S61" s="54">
        <f t="shared" si="5"/>
        <v>131568</v>
      </c>
      <c r="T61" s="26">
        <v>456032</v>
      </c>
      <c r="U61" s="54">
        <v>153320</v>
      </c>
      <c r="V61" s="113">
        <f t="shared" si="16"/>
        <v>315745.59113999997</v>
      </c>
      <c r="W61" s="54">
        <f>E61-(E61*$Y$7/100)</f>
        <v>105248.53038</v>
      </c>
      <c r="X61" s="181">
        <f t="shared" si="6"/>
        <v>3</v>
      </c>
      <c r="Y61" s="192"/>
      <c r="Z61" s="233"/>
    </row>
    <row r="62" spans="1:29" s="50" customFormat="1" ht="39.75" customHeight="1">
      <c r="A62" s="5">
        <v>56</v>
      </c>
      <c r="B62" s="111" t="s">
        <v>115</v>
      </c>
      <c r="C62" s="108" t="s">
        <v>6</v>
      </c>
      <c r="D62" s="109">
        <v>48326</v>
      </c>
      <c r="E62" s="259">
        <v>85537</v>
      </c>
      <c r="F62" s="109">
        <v>248875</v>
      </c>
      <c r="G62" s="109">
        <v>195563</v>
      </c>
      <c r="H62" s="90">
        <f t="shared" si="0"/>
        <v>78.578804620793576</v>
      </c>
      <c r="I62" s="109">
        <v>95721</v>
      </c>
      <c r="J62" s="109">
        <v>65184</v>
      </c>
      <c r="K62" s="265">
        <f t="shared" si="1"/>
        <v>68.097909549628611</v>
      </c>
      <c r="L62" s="113">
        <v>286701</v>
      </c>
      <c r="M62" s="109">
        <v>85847</v>
      </c>
      <c r="N62" s="116">
        <f t="shared" si="2"/>
        <v>29.943041705470158</v>
      </c>
      <c r="O62" s="109">
        <f t="shared" si="3"/>
        <v>171694</v>
      </c>
      <c r="P62" s="109">
        <v>95567</v>
      </c>
      <c r="Q62" s="109">
        <v>24339</v>
      </c>
      <c r="R62" s="116">
        <f t="shared" si="4"/>
        <v>25.467996274864756</v>
      </c>
      <c r="S62" s="119">
        <f t="shared" si="5"/>
        <v>48678</v>
      </c>
      <c r="T62" s="113">
        <v>251137</v>
      </c>
      <c r="U62" s="119">
        <v>96591</v>
      </c>
      <c r="V62" s="113">
        <f t="shared" si="16"/>
        <v>256611</v>
      </c>
      <c r="W62" s="119">
        <v>85537</v>
      </c>
      <c r="X62" s="237">
        <f t="shared" si="6"/>
        <v>3</v>
      </c>
      <c r="Y62" s="194"/>
      <c r="Z62" s="278"/>
      <c r="AC62" s="313"/>
    </row>
    <row r="63" spans="1:29" s="257" customFormat="1" ht="27" customHeight="1">
      <c r="A63" s="5">
        <v>57</v>
      </c>
      <c r="B63" s="248" t="s">
        <v>27</v>
      </c>
      <c r="C63" s="249" t="s">
        <v>6</v>
      </c>
      <c r="D63" s="250"/>
      <c r="E63" s="236"/>
      <c r="F63" s="250">
        <v>580</v>
      </c>
      <c r="G63" s="250"/>
      <c r="H63" s="252">
        <f t="shared" si="0"/>
        <v>0</v>
      </c>
      <c r="I63" s="250">
        <v>290</v>
      </c>
      <c r="J63" s="250"/>
      <c r="K63" s="267">
        <f t="shared" si="1"/>
        <v>0</v>
      </c>
      <c r="L63" s="251">
        <v>2000</v>
      </c>
      <c r="M63" s="250"/>
      <c r="N63" s="253">
        <f t="shared" si="2"/>
        <v>0</v>
      </c>
      <c r="O63" s="250">
        <f t="shared" si="3"/>
        <v>0</v>
      </c>
      <c r="P63" s="250">
        <v>1000</v>
      </c>
      <c r="Q63" s="250">
        <v>0</v>
      </c>
      <c r="R63" s="253">
        <f t="shared" si="4"/>
        <v>0</v>
      </c>
      <c r="S63" s="254">
        <f t="shared" si="5"/>
        <v>0</v>
      </c>
      <c r="T63" s="251"/>
      <c r="U63" s="254"/>
      <c r="V63" s="251">
        <v>1000</v>
      </c>
      <c r="W63" s="254">
        <v>500</v>
      </c>
      <c r="X63" s="255">
        <f t="shared" si="6"/>
        <v>2</v>
      </c>
      <c r="Y63" s="256"/>
      <c r="Z63" s="279"/>
      <c r="AC63" s="315"/>
    </row>
    <row r="64" spans="1:29" s="50" customFormat="1" ht="39.75" customHeight="1">
      <c r="A64" s="5">
        <v>58</v>
      </c>
      <c r="B64" s="111" t="s">
        <v>102</v>
      </c>
      <c r="C64" s="108" t="s">
        <v>6</v>
      </c>
      <c r="D64" s="109">
        <v>30250</v>
      </c>
      <c r="E64" s="259">
        <v>53543</v>
      </c>
      <c r="F64" s="109">
        <v>176039</v>
      </c>
      <c r="G64" s="109">
        <v>139435</v>
      </c>
      <c r="H64" s="90">
        <f t="shared" si="0"/>
        <v>79.206880293571317</v>
      </c>
      <c r="I64" s="109">
        <v>59735</v>
      </c>
      <c r="J64" s="109">
        <v>46745</v>
      </c>
      <c r="K64" s="265">
        <f t="shared" si="1"/>
        <v>78.253954967774348</v>
      </c>
      <c r="L64" s="113">
        <v>180690</v>
      </c>
      <c r="M64" s="109">
        <v>65626</v>
      </c>
      <c r="N64" s="116">
        <f t="shared" si="2"/>
        <v>36.319663512092532</v>
      </c>
      <c r="O64" s="109">
        <f t="shared" si="3"/>
        <v>131252</v>
      </c>
      <c r="P64" s="109">
        <v>60230</v>
      </c>
      <c r="Q64" s="109">
        <v>18375</v>
      </c>
      <c r="R64" s="116">
        <f t="shared" si="4"/>
        <v>30.50805246554873</v>
      </c>
      <c r="S64" s="119">
        <f t="shared" si="5"/>
        <v>36750</v>
      </c>
      <c r="T64" s="113">
        <v>177599</v>
      </c>
      <c r="U64" s="119">
        <v>59857</v>
      </c>
      <c r="V64" s="113">
        <f t="shared" si="16"/>
        <v>160629</v>
      </c>
      <c r="W64" s="119">
        <v>53543</v>
      </c>
      <c r="X64" s="237">
        <f t="shared" si="6"/>
        <v>3</v>
      </c>
      <c r="Y64" s="194"/>
      <c r="Z64" s="278"/>
      <c r="AC64" s="313"/>
    </row>
    <row r="65" spans="1:29" ht="25.5">
      <c r="A65" s="5">
        <v>59</v>
      </c>
      <c r="B65" s="7" t="s">
        <v>59</v>
      </c>
      <c r="C65" s="6" t="s">
        <v>7</v>
      </c>
      <c r="D65" s="15">
        <v>84329</v>
      </c>
      <c r="E65" s="104">
        <v>149262</v>
      </c>
      <c r="F65" s="15">
        <v>460447</v>
      </c>
      <c r="G65" s="15">
        <v>295250</v>
      </c>
      <c r="H65" s="17">
        <f t="shared" si="0"/>
        <v>64.1224722932281</v>
      </c>
      <c r="I65" s="15">
        <v>153482</v>
      </c>
      <c r="J65" s="15">
        <v>75722</v>
      </c>
      <c r="K65" s="264">
        <f t="shared" si="1"/>
        <v>49.336078497804301</v>
      </c>
      <c r="L65" s="26">
        <v>293666</v>
      </c>
      <c r="M65" s="15">
        <v>135139</v>
      </c>
      <c r="N65" s="19">
        <f t="shared" si="2"/>
        <v>46.017925125823211</v>
      </c>
      <c r="O65" s="15">
        <f t="shared" si="3"/>
        <v>270278</v>
      </c>
      <c r="P65" s="15">
        <v>97889</v>
      </c>
      <c r="Q65" s="15">
        <v>46492</v>
      </c>
      <c r="R65" s="19">
        <f t="shared" si="4"/>
        <v>47.494611243347059</v>
      </c>
      <c r="S65" s="54">
        <f t="shared" si="5"/>
        <v>92984</v>
      </c>
      <c r="T65" s="26">
        <v>271185</v>
      </c>
      <c r="U65" s="54">
        <v>61226</v>
      </c>
      <c r="V65" s="113">
        <f t="shared" si="16"/>
        <v>344607.14988000004</v>
      </c>
      <c r="W65" s="54">
        <f>E65-(E65*$Y$7/100)</f>
        <v>114869.04996</v>
      </c>
      <c r="X65" s="181">
        <f t="shared" si="6"/>
        <v>3.0000000000000004</v>
      </c>
      <c r="Y65" s="192"/>
      <c r="Z65" s="233"/>
    </row>
    <row r="66" spans="1:29" s="50" customFormat="1" ht="38.25">
      <c r="A66" s="5">
        <v>60</v>
      </c>
      <c r="B66" s="111" t="s">
        <v>103</v>
      </c>
      <c r="C66" s="108" t="s">
        <v>5</v>
      </c>
      <c r="D66" s="109">
        <v>26659</v>
      </c>
      <c r="E66" s="259">
        <v>47186</v>
      </c>
      <c r="F66" s="109">
        <v>156246</v>
      </c>
      <c r="G66" s="109">
        <v>147886</v>
      </c>
      <c r="H66" s="90">
        <f t="shared" si="0"/>
        <v>94.649463026253471</v>
      </c>
      <c r="I66" s="109">
        <v>52357</v>
      </c>
      <c r="J66" s="109">
        <v>47242</v>
      </c>
      <c r="K66" s="265">
        <f t="shared" si="1"/>
        <v>90.230532689038711</v>
      </c>
      <c r="L66" s="113">
        <v>159926</v>
      </c>
      <c r="M66" s="109">
        <v>72117</v>
      </c>
      <c r="N66" s="116">
        <f t="shared" si="2"/>
        <v>45.093980966196867</v>
      </c>
      <c r="O66" s="109">
        <f t="shared" si="3"/>
        <v>144234</v>
      </c>
      <c r="P66" s="109">
        <v>52369</v>
      </c>
      <c r="Q66" s="109">
        <v>21636</v>
      </c>
      <c r="R66" s="116">
        <f t="shared" si="4"/>
        <v>41.314518130955335</v>
      </c>
      <c r="S66" s="119">
        <f t="shared" si="5"/>
        <v>43272</v>
      </c>
      <c r="T66" s="113">
        <v>150509</v>
      </c>
      <c r="U66" s="119">
        <v>50168</v>
      </c>
      <c r="V66" s="113">
        <f t="shared" si="16"/>
        <v>141558</v>
      </c>
      <c r="W66" s="119">
        <v>47186</v>
      </c>
      <c r="X66" s="237">
        <f t="shared" si="6"/>
        <v>3</v>
      </c>
      <c r="Y66" s="194"/>
      <c r="Z66" s="278"/>
      <c r="AC66" s="313"/>
    </row>
    <row r="67" spans="1:29" ht="25.5">
      <c r="A67" s="5">
        <v>61</v>
      </c>
      <c r="B67" s="7" t="s">
        <v>60</v>
      </c>
      <c r="C67" s="6" t="s">
        <v>6</v>
      </c>
      <c r="D67" s="15">
        <v>67967</v>
      </c>
      <c r="E67" s="104">
        <v>120301</v>
      </c>
      <c r="F67" s="15">
        <v>309355</v>
      </c>
      <c r="G67" s="15">
        <v>286108</v>
      </c>
      <c r="H67" s="17">
        <f t="shared" si="0"/>
        <v>92.485332385123883</v>
      </c>
      <c r="I67" s="15">
        <v>102800</v>
      </c>
      <c r="J67" s="15">
        <v>106011</v>
      </c>
      <c r="K67" s="264">
        <f t="shared" si="1"/>
        <v>103.12354085603113</v>
      </c>
      <c r="L67" s="26">
        <v>307798</v>
      </c>
      <c r="M67" s="15">
        <v>145120</v>
      </c>
      <c r="N67" s="19">
        <f t="shared" si="2"/>
        <v>47.147804729075567</v>
      </c>
      <c r="O67" s="15">
        <f t="shared" si="3"/>
        <v>290240</v>
      </c>
      <c r="P67" s="15">
        <v>103519</v>
      </c>
      <c r="Q67" s="15">
        <v>54094</v>
      </c>
      <c r="R67" s="19">
        <f t="shared" si="4"/>
        <v>52.255141568214533</v>
      </c>
      <c r="S67" s="54">
        <f t="shared" si="5"/>
        <v>108188</v>
      </c>
      <c r="T67" s="26">
        <v>301623</v>
      </c>
      <c r="U67" s="54">
        <v>95617</v>
      </c>
      <c r="V67" s="113">
        <f t="shared" si="16"/>
        <v>277743.73073999997</v>
      </c>
      <c r="W67" s="54">
        <f>E67-(E67*$Y$7/100)</f>
        <v>92581.243579999995</v>
      </c>
      <c r="X67" s="181">
        <f t="shared" si="6"/>
        <v>3</v>
      </c>
      <c r="Y67" s="192"/>
      <c r="Z67" s="233"/>
    </row>
    <row r="68" spans="1:29" s="226" customFormat="1" ht="16.5" customHeight="1">
      <c r="A68" s="5">
        <v>62</v>
      </c>
      <c r="B68" s="217" t="s">
        <v>8</v>
      </c>
      <c r="C68" s="218" t="s">
        <v>5</v>
      </c>
      <c r="D68" s="219"/>
      <c r="E68" s="260"/>
      <c r="F68" s="219">
        <v>6000</v>
      </c>
      <c r="G68" s="219">
        <v>3919</v>
      </c>
      <c r="H68" s="221">
        <f t="shared" si="0"/>
        <v>65.316666666666663</v>
      </c>
      <c r="I68" s="219">
        <v>2000</v>
      </c>
      <c r="J68" s="219">
        <v>3919</v>
      </c>
      <c r="K68" s="266">
        <f t="shared" si="1"/>
        <v>195.95</v>
      </c>
      <c r="L68" s="220">
        <v>8851</v>
      </c>
      <c r="M68" s="219">
        <v>1115</v>
      </c>
      <c r="N68" s="222">
        <f t="shared" si="2"/>
        <v>12.597446616201561</v>
      </c>
      <c r="O68" s="219">
        <f t="shared" si="3"/>
        <v>2230</v>
      </c>
      <c r="P68" s="219">
        <v>2950</v>
      </c>
      <c r="Q68" s="219">
        <v>3308</v>
      </c>
      <c r="R68" s="222">
        <f t="shared" si="4"/>
        <v>112.13559322033899</v>
      </c>
      <c r="S68" s="223">
        <f t="shared" si="5"/>
        <v>6616</v>
      </c>
      <c r="T68" s="220">
        <v>6600</v>
      </c>
      <c r="U68" s="223">
        <v>1876</v>
      </c>
      <c r="V68" s="220">
        <f>W68*1.5</f>
        <v>6988.5</v>
      </c>
      <c r="W68" s="227">
        <v>4659</v>
      </c>
      <c r="X68" s="225">
        <f t="shared" si="6"/>
        <v>1.5</v>
      </c>
      <c r="Y68" s="542" t="s">
        <v>173</v>
      </c>
      <c r="Z68" s="542"/>
      <c r="AC68" s="314"/>
    </row>
    <row r="69" spans="1:29" ht="38.25">
      <c r="A69" s="5">
        <v>63</v>
      </c>
      <c r="B69" s="7" t="s">
        <v>13</v>
      </c>
      <c r="C69" s="6" t="s">
        <v>7</v>
      </c>
      <c r="D69" s="15">
        <v>78500</v>
      </c>
      <c r="E69" s="104">
        <v>138945</v>
      </c>
      <c r="F69" s="15">
        <v>479417</v>
      </c>
      <c r="G69" s="15">
        <v>531085</v>
      </c>
      <c r="H69" s="17">
        <f t="shared" si="0"/>
        <v>110.77725654284265</v>
      </c>
      <c r="I69" s="15">
        <v>167121</v>
      </c>
      <c r="J69" s="15">
        <v>184376</v>
      </c>
      <c r="K69" s="264">
        <f t="shared" si="1"/>
        <v>110.32485444677809</v>
      </c>
      <c r="L69" s="26">
        <v>440878</v>
      </c>
      <c r="M69" s="15">
        <v>265423</v>
      </c>
      <c r="N69" s="19">
        <f t="shared" si="2"/>
        <v>60.20327618978493</v>
      </c>
      <c r="O69" s="15">
        <f t="shared" si="3"/>
        <v>530846</v>
      </c>
      <c r="P69" s="15">
        <v>154694</v>
      </c>
      <c r="Q69" s="15">
        <v>93134</v>
      </c>
      <c r="R69" s="19">
        <f t="shared" si="4"/>
        <v>60.205308544610652</v>
      </c>
      <c r="S69" s="54">
        <f t="shared" si="5"/>
        <v>186268</v>
      </c>
      <c r="T69" s="26">
        <v>583145</v>
      </c>
      <c r="U69" s="54">
        <v>216782</v>
      </c>
      <c r="V69" s="26">
        <f>W69*3</f>
        <v>320787.87929999997</v>
      </c>
      <c r="W69" s="54">
        <f>E69-(E69*$Y$7/100)</f>
        <v>106929.2931</v>
      </c>
      <c r="X69" s="181">
        <f t="shared" si="6"/>
        <v>3</v>
      </c>
      <c r="Y69" s="513" t="s">
        <v>174</v>
      </c>
      <c r="Z69" s="513"/>
    </row>
    <row r="70" spans="1:29" ht="25.5">
      <c r="A70" s="5">
        <v>64</v>
      </c>
      <c r="B70" s="285" t="s">
        <v>66</v>
      </c>
      <c r="C70" s="286" t="s">
        <v>5</v>
      </c>
      <c r="D70" s="104">
        <v>19136</v>
      </c>
      <c r="E70" s="104">
        <v>33871</v>
      </c>
      <c r="F70" s="104">
        <v>100708</v>
      </c>
      <c r="G70" s="104">
        <v>92381</v>
      </c>
      <c r="H70" s="287">
        <f t="shared" si="0"/>
        <v>91.73154069190133</v>
      </c>
      <c r="I70" s="104">
        <v>35050</v>
      </c>
      <c r="J70" s="104">
        <v>30881</v>
      </c>
      <c r="K70" s="288">
        <f t="shared" si="1"/>
        <v>88.105563480741793</v>
      </c>
      <c r="L70" s="209">
        <v>92536</v>
      </c>
      <c r="M70" s="104">
        <v>44626</v>
      </c>
      <c r="N70" s="289">
        <f t="shared" si="2"/>
        <v>48.225555459496846</v>
      </c>
      <c r="O70" s="104">
        <f t="shared" si="3"/>
        <v>89252</v>
      </c>
      <c r="P70" s="104">
        <v>32469</v>
      </c>
      <c r="Q70" s="104">
        <v>16145</v>
      </c>
      <c r="R70" s="289">
        <f t="shared" si="4"/>
        <v>49.724352459268843</v>
      </c>
      <c r="S70" s="130">
        <f t="shared" si="5"/>
        <v>32290</v>
      </c>
      <c r="T70" s="209"/>
      <c r="U70" s="130"/>
      <c r="V70" s="209"/>
      <c r="W70" s="130"/>
      <c r="X70" s="181" t="e">
        <f t="shared" si="6"/>
        <v>#DIV/0!</v>
      </c>
      <c r="Y70" s="192"/>
      <c r="Z70" s="233"/>
    </row>
    <row r="71" spans="1:29" ht="25.5">
      <c r="A71" s="5">
        <v>65</v>
      </c>
      <c r="B71" s="285" t="s">
        <v>67</v>
      </c>
      <c r="C71" s="286" t="s">
        <v>5</v>
      </c>
      <c r="D71" s="104">
        <v>15704</v>
      </c>
      <c r="E71" s="104">
        <v>27796</v>
      </c>
      <c r="F71" s="104">
        <v>69880</v>
      </c>
      <c r="G71" s="104">
        <v>68979</v>
      </c>
      <c r="H71" s="287">
        <f t="shared" si="0"/>
        <v>98.710646823125359</v>
      </c>
      <c r="I71" s="104">
        <v>24324</v>
      </c>
      <c r="J71" s="104">
        <v>19952</v>
      </c>
      <c r="K71" s="288">
        <f t="shared" si="1"/>
        <v>82.025982568656474</v>
      </c>
      <c r="L71" s="209">
        <v>69710</v>
      </c>
      <c r="M71" s="104">
        <v>33892</v>
      </c>
      <c r="N71" s="289">
        <f t="shared" si="2"/>
        <v>48.618562616554293</v>
      </c>
      <c r="O71" s="104">
        <f t="shared" si="3"/>
        <v>67784</v>
      </c>
      <c r="P71" s="104">
        <v>24460</v>
      </c>
      <c r="Q71" s="104">
        <v>9507</v>
      </c>
      <c r="R71" s="289">
        <f t="shared" si="4"/>
        <v>38.867538838920687</v>
      </c>
      <c r="S71" s="130">
        <f t="shared" si="5"/>
        <v>19014</v>
      </c>
      <c r="T71" s="209"/>
      <c r="U71" s="130"/>
      <c r="V71" s="209"/>
      <c r="W71" s="130"/>
      <c r="X71" s="181" t="e">
        <f t="shared" si="6"/>
        <v>#DIV/0!</v>
      </c>
      <c r="Y71" s="192"/>
      <c r="Z71" s="233"/>
    </row>
    <row r="72" spans="1:29" ht="25.5">
      <c r="A72" s="5">
        <v>66</v>
      </c>
      <c r="B72" s="7" t="s">
        <v>61</v>
      </c>
      <c r="C72" s="6" t="s">
        <v>6</v>
      </c>
      <c r="D72" s="15">
        <v>61910</v>
      </c>
      <c r="E72" s="104">
        <v>109581</v>
      </c>
      <c r="F72" s="15">
        <v>288889</v>
      </c>
      <c r="G72" s="15">
        <v>302733</v>
      </c>
      <c r="H72" s="17">
        <f t="shared" ref="H72:H135" si="17">G72/F72*100</f>
        <v>104.79215200301846</v>
      </c>
      <c r="I72" s="15">
        <v>100916</v>
      </c>
      <c r="J72" s="15">
        <v>105698</v>
      </c>
      <c r="K72" s="264">
        <f t="shared" si="1"/>
        <v>104.73859447461255</v>
      </c>
      <c r="L72" s="26">
        <v>288661</v>
      </c>
      <c r="M72" s="15">
        <v>136883</v>
      </c>
      <c r="N72" s="19">
        <f t="shared" ref="N72:N99" si="18">M72/L72*100</f>
        <v>47.419983995066879</v>
      </c>
      <c r="O72" s="15">
        <f t="shared" si="3"/>
        <v>273766</v>
      </c>
      <c r="P72" s="15">
        <v>101285</v>
      </c>
      <c r="Q72" s="15">
        <v>48534</v>
      </c>
      <c r="R72" s="19">
        <f t="shared" si="4"/>
        <v>47.918250481315098</v>
      </c>
      <c r="S72" s="54">
        <f t="shared" si="5"/>
        <v>97068</v>
      </c>
      <c r="T72" s="26">
        <v>288661</v>
      </c>
      <c r="U72" s="54">
        <v>101285</v>
      </c>
      <c r="V72" s="26">
        <f>W72*3</f>
        <v>252994.03794000001</v>
      </c>
      <c r="W72" s="54">
        <f>E72-(E72*$Y$7/100)</f>
        <v>84331.345979999998</v>
      </c>
      <c r="X72" s="181">
        <f t="shared" ref="X72:X135" si="19">V72/W72</f>
        <v>3</v>
      </c>
      <c r="Y72" s="192"/>
      <c r="Z72" s="233"/>
    </row>
    <row r="73" spans="1:29" ht="25.5">
      <c r="A73" s="5">
        <v>67</v>
      </c>
      <c r="B73" s="7" t="s">
        <v>62</v>
      </c>
      <c r="C73" s="6" t="s">
        <v>7</v>
      </c>
      <c r="D73" s="15">
        <v>151199</v>
      </c>
      <c r="E73" s="104">
        <v>267622</v>
      </c>
      <c r="F73" s="15">
        <v>988512</v>
      </c>
      <c r="G73" s="15">
        <v>856162</v>
      </c>
      <c r="H73" s="17">
        <f t="shared" si="17"/>
        <v>86.611189343174388</v>
      </c>
      <c r="I73" s="15">
        <v>316389</v>
      </c>
      <c r="J73" s="15">
        <v>372889</v>
      </c>
      <c r="K73" s="264">
        <f t="shared" ref="K73:K136" si="20">J73/I73*100</f>
        <v>117.85776370227789</v>
      </c>
      <c r="L73" s="26">
        <v>965011</v>
      </c>
      <c r="M73" s="15">
        <v>403777</v>
      </c>
      <c r="N73" s="19">
        <f t="shared" si="18"/>
        <v>41.841699213791344</v>
      </c>
      <c r="O73" s="15">
        <f t="shared" ref="O73:O136" si="21">M73*2</f>
        <v>807554</v>
      </c>
      <c r="P73" s="15">
        <v>331922</v>
      </c>
      <c r="Q73" s="15">
        <v>134592</v>
      </c>
      <c r="R73" s="19">
        <f t="shared" ref="R73:R136" si="22">Q73*100/P73</f>
        <v>40.54928567555028</v>
      </c>
      <c r="S73" s="54">
        <f t="shared" ref="S73:S136" si="23">Q73*2</f>
        <v>269184</v>
      </c>
      <c r="T73" s="26">
        <v>961658</v>
      </c>
      <c r="U73" s="54">
        <v>353566</v>
      </c>
      <c r="V73" s="26">
        <f>W73*3</f>
        <v>617869.61627999996</v>
      </c>
      <c r="W73" s="54">
        <f>E73-(E73*$Y$7/100)</f>
        <v>205956.53876</v>
      </c>
      <c r="X73" s="181">
        <f t="shared" si="19"/>
        <v>3</v>
      </c>
      <c r="Y73" s="192"/>
      <c r="Z73" s="233"/>
    </row>
    <row r="74" spans="1:29" ht="25.5">
      <c r="A74" s="5">
        <v>68</v>
      </c>
      <c r="B74" s="7" t="s">
        <v>63</v>
      </c>
      <c r="C74" s="6" t="s">
        <v>7</v>
      </c>
      <c r="D74" s="15">
        <v>72770</v>
      </c>
      <c r="E74" s="104">
        <v>128803</v>
      </c>
      <c r="F74" s="15">
        <v>282870</v>
      </c>
      <c r="G74" s="15">
        <v>297593</v>
      </c>
      <c r="H74" s="17">
        <f t="shared" si="17"/>
        <v>105.2048644253544</v>
      </c>
      <c r="I74" s="15">
        <v>98460</v>
      </c>
      <c r="J74" s="15">
        <v>97952</v>
      </c>
      <c r="K74" s="264">
        <f t="shared" si="20"/>
        <v>99.484054438350597</v>
      </c>
      <c r="L74" s="26">
        <v>321584</v>
      </c>
      <c r="M74" s="15">
        <v>174023</v>
      </c>
      <c r="N74" s="19">
        <f t="shared" si="18"/>
        <v>54.114321608040207</v>
      </c>
      <c r="O74" s="15">
        <f t="shared" si="21"/>
        <v>348046</v>
      </c>
      <c r="P74" s="15">
        <v>112836</v>
      </c>
      <c r="Q74" s="15">
        <v>59000</v>
      </c>
      <c r="R74" s="19">
        <f t="shared" si="22"/>
        <v>52.288276791095043</v>
      </c>
      <c r="S74" s="54">
        <f t="shared" si="23"/>
        <v>118000</v>
      </c>
      <c r="T74" s="26">
        <v>360657</v>
      </c>
      <c r="U74" s="54">
        <v>119870</v>
      </c>
      <c r="V74" s="26">
        <f t="shared" ref="V74:V75" si="24">W74*3</f>
        <v>297372.63822000002</v>
      </c>
      <c r="W74" s="54">
        <f>E74-(E74*$Y$7/100)</f>
        <v>99124.212740000003</v>
      </c>
      <c r="X74" s="181">
        <f t="shared" si="19"/>
        <v>3</v>
      </c>
      <c r="Y74" s="192"/>
      <c r="Z74" s="233"/>
    </row>
    <row r="75" spans="1:29" ht="25.5">
      <c r="A75" s="5">
        <v>69</v>
      </c>
      <c r="B75" s="7" t="s">
        <v>64</v>
      </c>
      <c r="C75" s="6" t="s">
        <v>7</v>
      </c>
      <c r="D75" s="15">
        <v>112162</v>
      </c>
      <c r="E75" s="104">
        <v>198527</v>
      </c>
      <c r="F75" s="15">
        <v>483976</v>
      </c>
      <c r="G75" s="15">
        <v>498662</v>
      </c>
      <c r="H75" s="17">
        <f t="shared" si="17"/>
        <v>103.03444798915649</v>
      </c>
      <c r="I75" s="15">
        <v>168654</v>
      </c>
      <c r="J75" s="15">
        <v>170927</v>
      </c>
      <c r="K75" s="264">
        <f t="shared" si="20"/>
        <v>101.34772967139824</v>
      </c>
      <c r="L75" s="26">
        <v>486590</v>
      </c>
      <c r="M75" s="15">
        <v>241588</v>
      </c>
      <c r="N75" s="19">
        <f t="shared" si="18"/>
        <v>49.649191310959942</v>
      </c>
      <c r="O75" s="15">
        <f t="shared" si="21"/>
        <v>483176</v>
      </c>
      <c r="P75" s="15">
        <v>170733</v>
      </c>
      <c r="Q75" s="15">
        <v>112670</v>
      </c>
      <c r="R75" s="19">
        <f t="shared" si="22"/>
        <v>65.991928918252469</v>
      </c>
      <c r="S75" s="54">
        <f t="shared" si="23"/>
        <v>225340</v>
      </c>
      <c r="T75" s="26">
        <v>486591</v>
      </c>
      <c r="U75" s="54">
        <v>173165</v>
      </c>
      <c r="V75" s="26">
        <f t="shared" si="24"/>
        <v>458347.22597999999</v>
      </c>
      <c r="W75" s="54">
        <f>E75-(E75*$Y$7/100)</f>
        <v>152782.40865999999</v>
      </c>
      <c r="X75" s="181">
        <f t="shared" si="19"/>
        <v>3</v>
      </c>
      <c r="Y75" s="192"/>
      <c r="Z75" s="233"/>
    </row>
    <row r="76" spans="1:29" s="50" customFormat="1" ht="56.25" customHeight="1">
      <c r="A76" s="5">
        <v>70</v>
      </c>
      <c r="B76" s="111" t="s">
        <v>104</v>
      </c>
      <c r="C76" s="108" t="s">
        <v>7</v>
      </c>
      <c r="D76" s="109"/>
      <c r="E76" s="259"/>
      <c r="F76" s="109">
        <v>156668</v>
      </c>
      <c r="G76" s="109">
        <v>130132</v>
      </c>
      <c r="H76" s="90">
        <f t="shared" si="17"/>
        <v>83.062271810452685</v>
      </c>
      <c r="I76" s="109">
        <v>57856</v>
      </c>
      <c r="J76" s="109">
        <v>14249</v>
      </c>
      <c r="K76" s="265">
        <f t="shared" si="20"/>
        <v>24.628387721238937</v>
      </c>
      <c r="L76" s="113">
        <v>156808</v>
      </c>
      <c r="M76" s="109">
        <v>64468</v>
      </c>
      <c r="N76" s="116">
        <f t="shared" si="18"/>
        <v>41.112698331717766</v>
      </c>
      <c r="O76" s="109">
        <f t="shared" si="21"/>
        <v>128936</v>
      </c>
      <c r="P76" s="109">
        <v>78334</v>
      </c>
      <c r="Q76" s="109">
        <v>30676</v>
      </c>
      <c r="R76" s="116">
        <f t="shared" si="22"/>
        <v>39.160517782827377</v>
      </c>
      <c r="S76" s="119">
        <f t="shared" si="23"/>
        <v>61352</v>
      </c>
      <c r="T76" s="113">
        <v>157193</v>
      </c>
      <c r="U76" s="119">
        <v>78597</v>
      </c>
      <c r="V76" s="113">
        <f>W76*2</f>
        <v>157194</v>
      </c>
      <c r="W76" s="129">
        <v>78597</v>
      </c>
      <c r="X76" s="181">
        <f t="shared" si="19"/>
        <v>2</v>
      </c>
      <c r="Y76" s="512" t="s">
        <v>173</v>
      </c>
      <c r="Z76" s="512"/>
      <c r="AC76" s="313"/>
    </row>
    <row r="77" spans="1:29" ht="25.5">
      <c r="A77" s="5">
        <v>71</v>
      </c>
      <c r="B77" s="7" t="s">
        <v>116</v>
      </c>
      <c r="C77" s="6" t="s">
        <v>7</v>
      </c>
      <c r="D77" s="15">
        <v>106714</v>
      </c>
      <c r="E77" s="104">
        <v>188884</v>
      </c>
      <c r="F77" s="15">
        <v>392348</v>
      </c>
      <c r="G77" s="15">
        <v>454761</v>
      </c>
      <c r="H77" s="17">
        <f t="shared" si="17"/>
        <v>115.90756165444962</v>
      </c>
      <c r="I77" s="15">
        <v>136564</v>
      </c>
      <c r="J77" s="15">
        <v>142127</v>
      </c>
      <c r="K77" s="264">
        <f t="shared" si="20"/>
        <v>104.0735479335696</v>
      </c>
      <c r="L77" s="26">
        <v>401580</v>
      </c>
      <c r="M77" s="15">
        <v>199905</v>
      </c>
      <c r="N77" s="19">
        <f t="shared" si="18"/>
        <v>49.779620499028837</v>
      </c>
      <c r="O77" s="15">
        <f t="shared" si="21"/>
        <v>399810</v>
      </c>
      <c r="P77" s="15">
        <v>140905</v>
      </c>
      <c r="Q77" s="15">
        <v>48650</v>
      </c>
      <c r="R77" s="19">
        <f t="shared" si="22"/>
        <v>34.526808842837376</v>
      </c>
      <c r="S77" s="54">
        <f t="shared" si="23"/>
        <v>97300</v>
      </c>
      <c r="T77" s="26">
        <v>465605</v>
      </c>
      <c r="U77" s="54">
        <v>179079</v>
      </c>
      <c r="V77" s="26">
        <f>W77*3</f>
        <v>436084.04616000003</v>
      </c>
      <c r="W77" s="54">
        <f t="shared" ref="W77:W91" si="25">E77-(E77*$Y$7/100)</f>
        <v>145361.34872000001</v>
      </c>
      <c r="X77" s="181">
        <f t="shared" si="19"/>
        <v>3</v>
      </c>
      <c r="Y77" s="192"/>
      <c r="Z77" s="233"/>
    </row>
    <row r="78" spans="1:29" ht="25.5">
      <c r="A78" s="5">
        <v>72</v>
      </c>
      <c r="B78" s="7" t="s">
        <v>107</v>
      </c>
      <c r="C78" s="6" t="s">
        <v>7</v>
      </c>
      <c r="D78" s="15">
        <v>34954</v>
      </c>
      <c r="E78" s="104">
        <v>61869</v>
      </c>
      <c r="F78" s="15">
        <v>141123</v>
      </c>
      <c r="G78" s="15">
        <v>142305</v>
      </c>
      <c r="H78" s="17">
        <f t="shared" si="17"/>
        <v>100.83756722858783</v>
      </c>
      <c r="I78" s="15">
        <v>49102</v>
      </c>
      <c r="J78" s="15">
        <v>47387</v>
      </c>
      <c r="K78" s="264">
        <f t="shared" si="20"/>
        <v>96.507270579609795</v>
      </c>
      <c r="L78" s="26">
        <v>143897</v>
      </c>
      <c r="M78" s="15">
        <v>71345</v>
      </c>
      <c r="N78" s="19">
        <f t="shared" si="18"/>
        <v>49.58060279227503</v>
      </c>
      <c r="O78" s="15">
        <f t="shared" si="21"/>
        <v>142690</v>
      </c>
      <c r="P78" s="15">
        <v>50490</v>
      </c>
      <c r="Q78" s="15">
        <v>23830</v>
      </c>
      <c r="R78" s="19">
        <f t="shared" si="22"/>
        <v>47.197464844523665</v>
      </c>
      <c r="S78" s="54">
        <f t="shared" si="23"/>
        <v>47660</v>
      </c>
      <c r="T78" s="26">
        <v>187659</v>
      </c>
      <c r="U78" s="54">
        <v>61118</v>
      </c>
      <c r="V78" s="26">
        <f t="shared" ref="V78:V91" si="26">W78*3</f>
        <v>142839.43505999999</v>
      </c>
      <c r="W78" s="54">
        <f t="shared" si="25"/>
        <v>47613.145019999996</v>
      </c>
      <c r="X78" s="181">
        <f t="shared" si="19"/>
        <v>3</v>
      </c>
      <c r="Y78" s="192"/>
      <c r="Z78" s="233"/>
    </row>
    <row r="79" spans="1:29" ht="25.5">
      <c r="A79" s="5">
        <v>73</v>
      </c>
      <c r="B79" s="7" t="s">
        <v>65</v>
      </c>
      <c r="C79" s="6" t="s">
        <v>7</v>
      </c>
      <c r="D79" s="15">
        <v>78475</v>
      </c>
      <c r="E79" s="104">
        <v>138901</v>
      </c>
      <c r="F79" s="15">
        <v>373234</v>
      </c>
      <c r="G79" s="15">
        <v>336681</v>
      </c>
      <c r="H79" s="17">
        <f t="shared" si="17"/>
        <v>90.206412063209669</v>
      </c>
      <c r="I79" s="15">
        <v>122103</v>
      </c>
      <c r="J79" s="15">
        <v>128953</v>
      </c>
      <c r="K79" s="264">
        <f t="shared" si="20"/>
        <v>105.61001777188113</v>
      </c>
      <c r="L79" s="26">
        <v>373234</v>
      </c>
      <c r="M79" s="15">
        <v>160028</v>
      </c>
      <c r="N79" s="19">
        <f t="shared" si="18"/>
        <v>42.876050949270436</v>
      </c>
      <c r="O79" s="15">
        <f t="shared" si="21"/>
        <v>320056</v>
      </c>
      <c r="P79" s="15">
        <v>124411</v>
      </c>
      <c r="Q79" s="15">
        <v>31149</v>
      </c>
      <c r="R79" s="19">
        <f t="shared" si="22"/>
        <v>25.037175169398203</v>
      </c>
      <c r="S79" s="54">
        <f t="shared" si="23"/>
        <v>62298</v>
      </c>
      <c r="T79" s="26">
        <v>390662</v>
      </c>
      <c r="U79" s="54">
        <v>129929</v>
      </c>
      <c r="V79" s="26">
        <f t="shared" si="26"/>
        <v>320686.29474000004</v>
      </c>
      <c r="W79" s="54">
        <f t="shared" si="25"/>
        <v>106895.43158</v>
      </c>
      <c r="X79" s="181">
        <f t="shared" si="19"/>
        <v>3.0000000000000004</v>
      </c>
      <c r="Y79" s="192"/>
      <c r="Z79" s="233"/>
    </row>
    <row r="80" spans="1:29" ht="25.5">
      <c r="A80" s="5">
        <v>74</v>
      </c>
      <c r="B80" s="7" t="s">
        <v>117</v>
      </c>
      <c r="C80" s="6" t="s">
        <v>7</v>
      </c>
      <c r="D80" s="15">
        <v>57962</v>
      </c>
      <c r="E80" s="104">
        <v>102593</v>
      </c>
      <c r="F80" s="15">
        <v>351717</v>
      </c>
      <c r="G80" s="15">
        <v>354783</v>
      </c>
      <c r="H80" s="17">
        <f t="shared" si="17"/>
        <v>100.8717235732137</v>
      </c>
      <c r="I80" s="15">
        <v>121970</v>
      </c>
      <c r="J80" s="15">
        <v>120011</v>
      </c>
      <c r="K80" s="264">
        <f t="shared" si="20"/>
        <v>98.393867344428955</v>
      </c>
      <c r="L80" s="26">
        <v>345067</v>
      </c>
      <c r="M80" s="15">
        <v>178225</v>
      </c>
      <c r="N80" s="19">
        <f t="shared" si="18"/>
        <v>51.649389828641979</v>
      </c>
      <c r="O80" s="15">
        <f t="shared" si="21"/>
        <v>356450</v>
      </c>
      <c r="P80" s="15">
        <v>121076</v>
      </c>
      <c r="Q80" s="15">
        <v>60311</v>
      </c>
      <c r="R80" s="19">
        <f t="shared" si="22"/>
        <v>49.812514453731538</v>
      </c>
      <c r="S80" s="54">
        <f t="shared" si="23"/>
        <v>120622</v>
      </c>
      <c r="T80" s="26">
        <v>338261</v>
      </c>
      <c r="U80" s="54">
        <v>112753</v>
      </c>
      <c r="V80" s="26">
        <f t="shared" si="26"/>
        <v>236860.56281999999</v>
      </c>
      <c r="W80" s="54">
        <f t="shared" si="25"/>
        <v>78953.520940000002</v>
      </c>
      <c r="X80" s="181">
        <f t="shared" si="19"/>
        <v>3</v>
      </c>
      <c r="Y80" s="192"/>
      <c r="Z80" s="233"/>
    </row>
    <row r="81" spans="1:29" s="4" customFormat="1" ht="52.5" customHeight="1">
      <c r="A81" s="5">
        <v>75</v>
      </c>
      <c r="B81" s="7" t="s">
        <v>68</v>
      </c>
      <c r="C81" s="6" t="s">
        <v>7</v>
      </c>
      <c r="D81" s="15">
        <v>60637</v>
      </c>
      <c r="E81" s="104">
        <v>107327</v>
      </c>
      <c r="F81" s="15">
        <v>514723</v>
      </c>
      <c r="G81" s="15">
        <v>554956</v>
      </c>
      <c r="H81" s="17">
        <f t="shared" si="17"/>
        <v>107.81643719048886</v>
      </c>
      <c r="I81" s="15">
        <v>179115</v>
      </c>
      <c r="J81" s="15">
        <v>383344</v>
      </c>
      <c r="K81" s="264">
        <f t="shared" si="20"/>
        <v>214.02115959020742</v>
      </c>
      <c r="L81" s="26">
        <v>550138</v>
      </c>
      <c r="M81" s="15">
        <v>265297</v>
      </c>
      <c r="N81" s="19">
        <f t="shared" si="18"/>
        <v>48.223718412471051</v>
      </c>
      <c r="O81" s="15">
        <f t="shared" si="21"/>
        <v>530594</v>
      </c>
      <c r="P81" s="15">
        <v>193031</v>
      </c>
      <c r="Q81" s="15">
        <v>53016</v>
      </c>
      <c r="R81" s="19">
        <f t="shared" si="22"/>
        <v>27.465018572146441</v>
      </c>
      <c r="S81" s="54">
        <f t="shared" si="23"/>
        <v>106032</v>
      </c>
      <c r="T81" s="26">
        <v>562579</v>
      </c>
      <c r="U81" s="54">
        <v>188433</v>
      </c>
      <c r="V81" s="26">
        <f t="shared" si="26"/>
        <v>247790.13797999997</v>
      </c>
      <c r="W81" s="54">
        <f t="shared" si="25"/>
        <v>82596.71265999999</v>
      </c>
      <c r="X81" s="181">
        <f t="shared" si="19"/>
        <v>3</v>
      </c>
      <c r="Y81" s="196"/>
      <c r="Z81" s="233"/>
      <c r="AC81" s="316"/>
    </row>
    <row r="82" spans="1:29" ht="25.5">
      <c r="A82" s="5">
        <v>76</v>
      </c>
      <c r="B82" s="7" t="s">
        <v>69</v>
      </c>
      <c r="C82" s="98" t="s">
        <v>7</v>
      </c>
      <c r="D82" s="56">
        <v>50553</v>
      </c>
      <c r="E82" s="261">
        <v>89479</v>
      </c>
      <c r="F82" s="56">
        <v>351360</v>
      </c>
      <c r="G82" s="15">
        <v>347112</v>
      </c>
      <c r="H82" s="17">
        <f t="shared" si="17"/>
        <v>98.790983606557376</v>
      </c>
      <c r="I82" s="15">
        <v>122297</v>
      </c>
      <c r="J82" s="15">
        <v>114956</v>
      </c>
      <c r="K82" s="264">
        <f t="shared" si="20"/>
        <v>93.997399772684531</v>
      </c>
      <c r="L82" s="26">
        <v>369733</v>
      </c>
      <c r="M82" s="15">
        <v>188331</v>
      </c>
      <c r="N82" s="19">
        <f t="shared" si="18"/>
        <v>50.937027530677547</v>
      </c>
      <c r="O82" s="15">
        <f t="shared" si="21"/>
        <v>376662</v>
      </c>
      <c r="P82" s="15">
        <v>129731</v>
      </c>
      <c r="Q82" s="15">
        <v>57179</v>
      </c>
      <c r="R82" s="19">
        <f t="shared" si="22"/>
        <v>44.075047598492262</v>
      </c>
      <c r="S82" s="54">
        <f t="shared" si="23"/>
        <v>114358</v>
      </c>
      <c r="T82" s="26">
        <v>393215</v>
      </c>
      <c r="U82" s="54">
        <v>117211</v>
      </c>
      <c r="V82" s="26">
        <f t="shared" si="26"/>
        <v>206583.74645999999</v>
      </c>
      <c r="W82" s="54">
        <f t="shared" si="25"/>
        <v>68861.248819999993</v>
      </c>
      <c r="X82" s="181">
        <f t="shared" si="19"/>
        <v>3</v>
      </c>
      <c r="Y82" s="192"/>
      <c r="Z82" s="233"/>
    </row>
    <row r="83" spans="1:29" ht="25.5">
      <c r="A83" s="5">
        <v>77</v>
      </c>
      <c r="B83" s="7" t="s">
        <v>14</v>
      </c>
      <c r="C83" s="98" t="s">
        <v>6</v>
      </c>
      <c r="D83" s="56">
        <v>21722</v>
      </c>
      <c r="E83" s="261">
        <v>38448</v>
      </c>
      <c r="F83" s="56">
        <v>156994</v>
      </c>
      <c r="G83" s="15">
        <v>162860</v>
      </c>
      <c r="H83" s="17">
        <f t="shared" si="17"/>
        <v>103.73644852669528</v>
      </c>
      <c r="I83" s="15">
        <v>54645</v>
      </c>
      <c r="J83" s="15">
        <v>53410</v>
      </c>
      <c r="K83" s="264">
        <f t="shared" si="20"/>
        <v>97.739957910147311</v>
      </c>
      <c r="L83" s="26">
        <v>149595</v>
      </c>
      <c r="M83" s="15">
        <v>82587</v>
      </c>
      <c r="N83" s="19">
        <f t="shared" si="18"/>
        <v>55.207059059460541</v>
      </c>
      <c r="O83" s="15">
        <f t="shared" si="21"/>
        <v>165174</v>
      </c>
      <c r="P83" s="15">
        <v>52489</v>
      </c>
      <c r="Q83" s="15">
        <v>25849</v>
      </c>
      <c r="R83" s="19">
        <f t="shared" si="22"/>
        <v>49.246508792318387</v>
      </c>
      <c r="S83" s="54">
        <f t="shared" si="23"/>
        <v>51698</v>
      </c>
      <c r="T83" s="26">
        <v>146212</v>
      </c>
      <c r="U83" s="54">
        <v>52682</v>
      </c>
      <c r="V83" s="26">
        <f t="shared" si="26"/>
        <v>88766.435519999999</v>
      </c>
      <c r="W83" s="54">
        <f t="shared" si="25"/>
        <v>29588.811839999998</v>
      </c>
      <c r="X83" s="181">
        <f t="shared" si="19"/>
        <v>3</v>
      </c>
      <c r="Y83" s="192"/>
      <c r="Z83" s="233"/>
    </row>
    <row r="84" spans="1:29" ht="25.5">
      <c r="A84" s="5">
        <v>78</v>
      </c>
      <c r="B84" s="7" t="s">
        <v>15</v>
      </c>
      <c r="C84" s="98" t="s">
        <v>7</v>
      </c>
      <c r="D84" s="56">
        <v>31617</v>
      </c>
      <c r="E84" s="261">
        <v>55962</v>
      </c>
      <c r="F84" s="56">
        <v>219298</v>
      </c>
      <c r="G84" s="15">
        <v>217459</v>
      </c>
      <c r="H84" s="17">
        <f t="shared" si="17"/>
        <v>99.161415060784861</v>
      </c>
      <c r="I84" s="15">
        <v>76337</v>
      </c>
      <c r="J84" s="15">
        <v>105813</v>
      </c>
      <c r="K84" s="264">
        <f t="shared" si="20"/>
        <v>138.61299238901188</v>
      </c>
      <c r="L84" s="26">
        <v>218628</v>
      </c>
      <c r="M84" s="15">
        <v>102972</v>
      </c>
      <c r="N84" s="19">
        <f t="shared" si="18"/>
        <v>47.099182172457326</v>
      </c>
      <c r="O84" s="15">
        <f t="shared" si="21"/>
        <v>205944</v>
      </c>
      <c r="P84" s="15">
        <v>76703</v>
      </c>
      <c r="Q84" s="15">
        <v>47608</v>
      </c>
      <c r="R84" s="19">
        <f t="shared" si="22"/>
        <v>62.067976480711316</v>
      </c>
      <c r="S84" s="54">
        <f t="shared" si="23"/>
        <v>95216</v>
      </c>
      <c r="T84" s="26">
        <v>249788</v>
      </c>
      <c r="U84" s="54">
        <v>81183</v>
      </c>
      <c r="V84" s="26">
        <f t="shared" si="26"/>
        <v>129201.70788</v>
      </c>
      <c r="W84" s="54">
        <f t="shared" si="25"/>
        <v>43067.235959999998</v>
      </c>
      <c r="X84" s="181">
        <f t="shared" si="19"/>
        <v>3</v>
      </c>
      <c r="Y84" s="192"/>
      <c r="Z84" s="233"/>
    </row>
    <row r="85" spans="1:29" ht="25.5">
      <c r="A85" s="5">
        <v>79</v>
      </c>
      <c r="B85" s="7" t="s">
        <v>70</v>
      </c>
      <c r="C85" s="98" t="s">
        <v>5</v>
      </c>
      <c r="D85" s="56">
        <v>91239</v>
      </c>
      <c r="E85" s="261">
        <v>161493</v>
      </c>
      <c r="F85" s="56">
        <v>374959</v>
      </c>
      <c r="G85" s="15">
        <v>408271</v>
      </c>
      <c r="H85" s="17">
        <f t="shared" si="17"/>
        <v>108.88417133606607</v>
      </c>
      <c r="I85" s="15">
        <v>130926</v>
      </c>
      <c r="J85" s="15">
        <v>107536</v>
      </c>
      <c r="K85" s="264">
        <f t="shared" si="20"/>
        <v>82.134946458304697</v>
      </c>
      <c r="L85" s="26">
        <v>371702</v>
      </c>
      <c r="M85" s="15">
        <v>175485</v>
      </c>
      <c r="N85" s="19">
        <f t="shared" si="18"/>
        <v>47.211206826974298</v>
      </c>
      <c r="O85" s="15">
        <f t="shared" si="21"/>
        <v>350970</v>
      </c>
      <c r="P85" s="15">
        <v>130422</v>
      </c>
      <c r="Q85" s="15">
        <v>56366</v>
      </c>
      <c r="R85" s="19">
        <f t="shared" si="22"/>
        <v>43.218168713867293</v>
      </c>
      <c r="S85" s="54">
        <f t="shared" si="23"/>
        <v>112732</v>
      </c>
      <c r="T85" s="26">
        <v>370450</v>
      </c>
      <c r="U85" s="54">
        <v>128183</v>
      </c>
      <c r="V85" s="26">
        <f t="shared" si="26"/>
        <v>372845.34882000001</v>
      </c>
      <c r="W85" s="54">
        <f t="shared" si="25"/>
        <v>124281.78294</v>
      </c>
      <c r="X85" s="181">
        <f t="shared" si="19"/>
        <v>3</v>
      </c>
      <c r="Y85" s="192"/>
      <c r="Z85" s="233"/>
    </row>
    <row r="86" spans="1:29" ht="25.5">
      <c r="A86" s="5">
        <v>80</v>
      </c>
      <c r="B86" s="7" t="s">
        <v>71</v>
      </c>
      <c r="C86" s="98" t="s">
        <v>5</v>
      </c>
      <c r="D86" s="56">
        <v>44461</v>
      </c>
      <c r="E86" s="261">
        <v>78696</v>
      </c>
      <c r="F86" s="56">
        <v>203810</v>
      </c>
      <c r="G86" s="15">
        <v>198802</v>
      </c>
      <c r="H86" s="17">
        <f t="shared" si="17"/>
        <v>97.542809479417102</v>
      </c>
      <c r="I86" s="15">
        <v>70940</v>
      </c>
      <c r="J86" s="15">
        <v>82619</v>
      </c>
      <c r="K86" s="264">
        <f t="shared" si="20"/>
        <v>116.46320834508035</v>
      </c>
      <c r="L86" s="26">
        <v>238716</v>
      </c>
      <c r="M86" s="15">
        <v>126628</v>
      </c>
      <c r="N86" s="19">
        <f t="shared" si="18"/>
        <v>53.04545987700866</v>
      </c>
      <c r="O86" s="15">
        <f t="shared" si="21"/>
        <v>253256</v>
      </c>
      <c r="P86" s="15">
        <v>83760</v>
      </c>
      <c r="Q86" s="15">
        <v>44150</v>
      </c>
      <c r="R86" s="19">
        <f t="shared" si="22"/>
        <v>52.710124164278895</v>
      </c>
      <c r="S86" s="54">
        <f t="shared" si="23"/>
        <v>88300</v>
      </c>
      <c r="T86" s="26">
        <v>232144</v>
      </c>
      <c r="U86" s="54">
        <v>77666</v>
      </c>
      <c r="V86" s="26">
        <f t="shared" si="26"/>
        <v>181688.60303999999</v>
      </c>
      <c r="W86" s="54">
        <f t="shared" si="25"/>
        <v>60562.867679999996</v>
      </c>
      <c r="X86" s="181">
        <f t="shared" si="19"/>
        <v>3</v>
      </c>
      <c r="Y86" s="192"/>
      <c r="Z86" s="233"/>
    </row>
    <row r="87" spans="1:29" ht="25.5">
      <c r="A87" s="5">
        <v>81</v>
      </c>
      <c r="B87" s="7" t="s">
        <v>72</v>
      </c>
      <c r="C87" s="98" t="s">
        <v>5</v>
      </c>
      <c r="D87" s="56">
        <v>24125</v>
      </c>
      <c r="E87" s="261">
        <v>42701</v>
      </c>
      <c r="F87" s="56">
        <v>165637</v>
      </c>
      <c r="G87" s="15">
        <v>157741</v>
      </c>
      <c r="H87" s="17">
        <f t="shared" si="17"/>
        <v>95.232949159909921</v>
      </c>
      <c r="I87" s="15">
        <v>59663</v>
      </c>
      <c r="J87" s="15">
        <v>57221</v>
      </c>
      <c r="K87" s="264">
        <f t="shared" si="20"/>
        <v>95.907011045371505</v>
      </c>
      <c r="L87" s="26">
        <v>165887</v>
      </c>
      <c r="M87" s="15">
        <v>89129</v>
      </c>
      <c r="N87" s="19">
        <f t="shared" si="18"/>
        <v>53.728743060034844</v>
      </c>
      <c r="O87" s="15">
        <f t="shared" si="21"/>
        <v>178258</v>
      </c>
      <c r="P87" s="15">
        <v>58204</v>
      </c>
      <c r="Q87" s="15">
        <v>36347</v>
      </c>
      <c r="R87" s="19">
        <f t="shared" si="22"/>
        <v>62.447598103223143</v>
      </c>
      <c r="S87" s="54">
        <f t="shared" si="23"/>
        <v>72694</v>
      </c>
      <c r="T87" s="26">
        <v>169605</v>
      </c>
      <c r="U87" s="54">
        <v>59776</v>
      </c>
      <c r="V87" s="26">
        <f t="shared" si="26"/>
        <v>98585.506739999997</v>
      </c>
      <c r="W87" s="54">
        <f t="shared" si="25"/>
        <v>32861.835579999999</v>
      </c>
      <c r="X87" s="181">
        <f t="shared" si="19"/>
        <v>3</v>
      </c>
      <c r="Y87" s="192"/>
      <c r="Z87" s="233"/>
    </row>
    <row r="88" spans="1:29" ht="25.5">
      <c r="A88" s="5">
        <v>82</v>
      </c>
      <c r="B88" s="7" t="s">
        <v>16</v>
      </c>
      <c r="C88" s="98" t="s">
        <v>5</v>
      </c>
      <c r="D88" s="56">
        <v>27188</v>
      </c>
      <c r="E88" s="261">
        <v>48123</v>
      </c>
      <c r="F88" s="56">
        <v>185052</v>
      </c>
      <c r="G88" s="15">
        <v>160418</v>
      </c>
      <c r="H88" s="17">
        <f t="shared" si="17"/>
        <v>86.688066057108273</v>
      </c>
      <c r="I88" s="15">
        <v>64569</v>
      </c>
      <c r="J88" s="15">
        <v>62653</v>
      </c>
      <c r="K88" s="264">
        <f t="shared" si="20"/>
        <v>97.032631758274093</v>
      </c>
      <c r="L88" s="26">
        <v>183783</v>
      </c>
      <c r="M88" s="15">
        <v>91816</v>
      </c>
      <c r="N88" s="19">
        <f t="shared" si="18"/>
        <v>49.958918942448435</v>
      </c>
      <c r="O88" s="15">
        <f t="shared" si="21"/>
        <v>183632</v>
      </c>
      <c r="P88" s="15">
        <v>64491</v>
      </c>
      <c r="Q88" s="15">
        <v>30858</v>
      </c>
      <c r="R88" s="19">
        <f t="shared" si="22"/>
        <v>47.848537005163514</v>
      </c>
      <c r="S88" s="54">
        <f t="shared" si="23"/>
        <v>61716</v>
      </c>
      <c r="T88" s="26">
        <v>184533</v>
      </c>
      <c r="U88" s="54">
        <v>64759</v>
      </c>
      <c r="V88" s="26">
        <f t="shared" si="26"/>
        <v>111103.49502</v>
      </c>
      <c r="W88" s="54">
        <f t="shared" si="25"/>
        <v>37034.498339999998</v>
      </c>
      <c r="X88" s="181">
        <f t="shared" si="19"/>
        <v>3</v>
      </c>
      <c r="Y88" s="192"/>
      <c r="Z88" s="233"/>
    </row>
    <row r="89" spans="1:29" ht="25.5">
      <c r="A89" s="5">
        <v>83</v>
      </c>
      <c r="B89" s="7" t="s">
        <v>17</v>
      </c>
      <c r="C89" s="98" t="s">
        <v>5</v>
      </c>
      <c r="D89" s="56">
        <v>25263</v>
      </c>
      <c r="E89" s="261">
        <v>44716</v>
      </c>
      <c r="F89" s="56">
        <v>168797</v>
      </c>
      <c r="G89" s="15">
        <v>168517</v>
      </c>
      <c r="H89" s="17">
        <f t="shared" si="17"/>
        <v>99.834120274649436</v>
      </c>
      <c r="I89" s="15">
        <v>58754</v>
      </c>
      <c r="J89" s="15">
        <v>58652</v>
      </c>
      <c r="K89" s="264">
        <f t="shared" si="20"/>
        <v>99.826394798652004</v>
      </c>
      <c r="L89" s="26">
        <v>159898</v>
      </c>
      <c r="M89" s="15">
        <v>83411</v>
      </c>
      <c r="N89" s="19">
        <f t="shared" si="18"/>
        <v>52.165130270547479</v>
      </c>
      <c r="O89" s="15">
        <f t="shared" si="21"/>
        <v>166822</v>
      </c>
      <c r="P89" s="15">
        <v>56105</v>
      </c>
      <c r="Q89" s="15">
        <v>28994</v>
      </c>
      <c r="R89" s="19">
        <f t="shared" si="22"/>
        <v>51.678103555832813</v>
      </c>
      <c r="S89" s="54">
        <f t="shared" si="23"/>
        <v>57988</v>
      </c>
      <c r="T89" s="26">
        <v>159698</v>
      </c>
      <c r="U89" s="54">
        <v>54745</v>
      </c>
      <c r="V89" s="26">
        <f t="shared" si="26"/>
        <v>103237.61783999999</v>
      </c>
      <c r="W89" s="54">
        <f t="shared" si="25"/>
        <v>34412.539279999997</v>
      </c>
      <c r="X89" s="181">
        <f t="shared" si="19"/>
        <v>3</v>
      </c>
      <c r="Y89" s="192"/>
      <c r="Z89" s="233"/>
    </row>
    <row r="90" spans="1:29" ht="25.5">
      <c r="A90" s="5">
        <v>84</v>
      </c>
      <c r="B90" s="7" t="s">
        <v>18</v>
      </c>
      <c r="C90" s="98" t="s">
        <v>5</v>
      </c>
      <c r="D90" s="56">
        <v>43082</v>
      </c>
      <c r="E90" s="261">
        <v>76255</v>
      </c>
      <c r="F90" s="56">
        <v>267078</v>
      </c>
      <c r="G90" s="15">
        <v>241049</v>
      </c>
      <c r="H90" s="17">
        <f t="shared" si="17"/>
        <v>90.254157961344632</v>
      </c>
      <c r="I90" s="15">
        <v>93113</v>
      </c>
      <c r="J90" s="15">
        <v>76762</v>
      </c>
      <c r="K90" s="264">
        <f t="shared" si="20"/>
        <v>82.439616380097306</v>
      </c>
      <c r="L90" s="26">
        <v>266850</v>
      </c>
      <c r="M90" s="15">
        <v>115534</v>
      </c>
      <c r="N90" s="19">
        <f t="shared" si="18"/>
        <v>43.295484354506272</v>
      </c>
      <c r="O90" s="15">
        <f t="shared" si="21"/>
        <v>231068</v>
      </c>
      <c r="P90" s="15">
        <v>93637</v>
      </c>
      <c r="Q90" s="15">
        <v>44271</v>
      </c>
      <c r="R90" s="19">
        <f t="shared" si="22"/>
        <v>47.27938742163888</v>
      </c>
      <c r="S90" s="54">
        <f t="shared" si="23"/>
        <v>88542</v>
      </c>
      <c r="T90" s="26">
        <v>250487</v>
      </c>
      <c r="U90" s="54">
        <v>94347</v>
      </c>
      <c r="V90" s="26">
        <f t="shared" si="26"/>
        <v>176052.9687</v>
      </c>
      <c r="W90" s="54">
        <f t="shared" si="25"/>
        <v>58684.322899999999</v>
      </c>
      <c r="X90" s="181">
        <f t="shared" si="19"/>
        <v>3</v>
      </c>
      <c r="Y90" s="192"/>
      <c r="Z90" s="233"/>
    </row>
    <row r="91" spans="1:29" ht="25.5">
      <c r="A91" s="5">
        <v>85</v>
      </c>
      <c r="B91" s="7" t="s">
        <v>19</v>
      </c>
      <c r="C91" s="98" t="s">
        <v>6</v>
      </c>
      <c r="D91" s="56">
        <v>21023</v>
      </c>
      <c r="E91" s="261">
        <v>37211</v>
      </c>
      <c r="F91" s="56">
        <v>182822</v>
      </c>
      <c r="G91" s="15">
        <v>188815</v>
      </c>
      <c r="H91" s="17">
        <f t="shared" si="17"/>
        <v>103.27805187559484</v>
      </c>
      <c r="I91" s="15">
        <v>64623</v>
      </c>
      <c r="J91" s="15">
        <v>65642</v>
      </c>
      <c r="K91" s="264">
        <f t="shared" si="20"/>
        <v>101.57683796790616</v>
      </c>
      <c r="L91" s="26">
        <v>201096</v>
      </c>
      <c r="M91" s="15">
        <v>112753</v>
      </c>
      <c r="N91" s="19">
        <f t="shared" si="18"/>
        <v>56.06924056172177</v>
      </c>
      <c r="O91" s="15">
        <f t="shared" si="21"/>
        <v>225506</v>
      </c>
      <c r="P91" s="15">
        <v>71015</v>
      </c>
      <c r="Q91" s="15">
        <v>62932</v>
      </c>
      <c r="R91" s="19">
        <f t="shared" si="22"/>
        <v>88.61789762726184</v>
      </c>
      <c r="S91" s="54">
        <f t="shared" si="23"/>
        <v>125864</v>
      </c>
      <c r="T91" s="26">
        <v>223750</v>
      </c>
      <c r="U91" s="54">
        <v>86679</v>
      </c>
      <c r="V91" s="26">
        <f t="shared" si="26"/>
        <v>85910.524139999994</v>
      </c>
      <c r="W91" s="54">
        <f t="shared" si="25"/>
        <v>28636.841379999998</v>
      </c>
      <c r="X91" s="181">
        <f t="shared" si="19"/>
        <v>3</v>
      </c>
      <c r="Y91" s="192"/>
      <c r="Z91" s="233"/>
    </row>
    <row r="92" spans="1:29" s="226" customFormat="1" ht="25.5" customHeight="1">
      <c r="A92" s="5">
        <v>86</v>
      </c>
      <c r="B92" s="217" t="s">
        <v>73</v>
      </c>
      <c r="C92" s="218" t="s">
        <v>5</v>
      </c>
      <c r="D92" s="219"/>
      <c r="E92" s="260"/>
      <c r="F92" s="219">
        <v>36736</v>
      </c>
      <c r="G92" s="219">
        <v>45282</v>
      </c>
      <c r="H92" s="221">
        <f t="shared" si="17"/>
        <v>123.26328397212542</v>
      </c>
      <c r="I92" s="219">
        <v>12787</v>
      </c>
      <c r="J92" s="219">
        <v>17145</v>
      </c>
      <c r="K92" s="266">
        <f t="shared" si="20"/>
        <v>134.0814890122781</v>
      </c>
      <c r="L92" s="220">
        <v>40282</v>
      </c>
      <c r="M92" s="219">
        <v>23772</v>
      </c>
      <c r="N92" s="222">
        <f t="shared" si="18"/>
        <v>59.013951640931431</v>
      </c>
      <c r="O92" s="219">
        <f t="shared" si="21"/>
        <v>47544</v>
      </c>
      <c r="P92" s="219">
        <v>14134</v>
      </c>
      <c r="Q92" s="219">
        <v>8337</v>
      </c>
      <c r="R92" s="222">
        <f t="shared" si="22"/>
        <v>58.985425215791707</v>
      </c>
      <c r="S92" s="223">
        <f t="shared" si="23"/>
        <v>16674</v>
      </c>
      <c r="T92" s="220">
        <v>43282</v>
      </c>
      <c r="U92" s="223">
        <v>15187</v>
      </c>
      <c r="V92" s="220">
        <f>W92*1.5</f>
        <v>44151</v>
      </c>
      <c r="W92" s="224">
        <v>29434</v>
      </c>
      <c r="X92" s="225">
        <f t="shared" si="19"/>
        <v>1.5</v>
      </c>
      <c r="Y92" s="541" t="s">
        <v>173</v>
      </c>
      <c r="Z92" s="541"/>
      <c r="AC92" s="314"/>
    </row>
    <row r="93" spans="1:29" s="226" customFormat="1" ht="27.75" customHeight="1">
      <c r="A93" s="5">
        <v>87</v>
      </c>
      <c r="B93" s="217" t="s">
        <v>20</v>
      </c>
      <c r="C93" s="218" t="s">
        <v>5</v>
      </c>
      <c r="D93" s="219"/>
      <c r="E93" s="260"/>
      <c r="F93" s="219">
        <v>60000</v>
      </c>
      <c r="G93" s="219">
        <v>61458</v>
      </c>
      <c r="H93" s="221">
        <f t="shared" si="17"/>
        <v>102.42999999999999</v>
      </c>
      <c r="I93" s="219">
        <v>20884</v>
      </c>
      <c r="J93" s="219">
        <v>20263</v>
      </c>
      <c r="K93" s="266">
        <f t="shared" si="20"/>
        <v>97.026431718061673</v>
      </c>
      <c r="L93" s="220">
        <v>61807</v>
      </c>
      <c r="M93" s="219">
        <v>34652</v>
      </c>
      <c r="N93" s="222">
        <f t="shared" si="18"/>
        <v>56.064847023799892</v>
      </c>
      <c r="O93" s="219">
        <f t="shared" si="21"/>
        <v>69304</v>
      </c>
      <c r="P93" s="219">
        <v>21687</v>
      </c>
      <c r="Q93" s="219">
        <v>12140</v>
      </c>
      <c r="R93" s="222">
        <f t="shared" si="22"/>
        <v>55.978235809471109</v>
      </c>
      <c r="S93" s="223">
        <f t="shared" si="23"/>
        <v>24280</v>
      </c>
      <c r="T93" s="220">
        <v>61000</v>
      </c>
      <c r="U93" s="223">
        <v>21035</v>
      </c>
      <c r="V93" s="220">
        <f t="shared" ref="V93:V96" si="27">W93*1.5</f>
        <v>66912</v>
      </c>
      <c r="W93" s="224">
        <v>44608</v>
      </c>
      <c r="X93" s="225">
        <f t="shared" si="19"/>
        <v>1.5</v>
      </c>
      <c r="Y93" s="541" t="s">
        <v>173</v>
      </c>
      <c r="Z93" s="541"/>
      <c r="AC93" s="314"/>
    </row>
    <row r="94" spans="1:29" s="226" customFormat="1" ht="25.5" customHeight="1">
      <c r="A94" s="5">
        <v>88</v>
      </c>
      <c r="B94" s="217" t="s">
        <v>21</v>
      </c>
      <c r="C94" s="218" t="s">
        <v>5</v>
      </c>
      <c r="D94" s="219"/>
      <c r="E94" s="260"/>
      <c r="F94" s="219">
        <v>79860</v>
      </c>
      <c r="G94" s="219">
        <v>67318</v>
      </c>
      <c r="H94" s="221">
        <f t="shared" si="17"/>
        <v>84.295016278487353</v>
      </c>
      <c r="I94" s="219">
        <v>28246</v>
      </c>
      <c r="J94" s="219">
        <v>22932</v>
      </c>
      <c r="K94" s="266">
        <f t="shared" si="20"/>
        <v>81.186716703250013</v>
      </c>
      <c r="L94" s="220">
        <v>88619</v>
      </c>
      <c r="M94" s="219">
        <v>32363</v>
      </c>
      <c r="N94" s="222">
        <f t="shared" si="18"/>
        <v>36.519256592829983</v>
      </c>
      <c r="O94" s="219">
        <f t="shared" si="21"/>
        <v>64726</v>
      </c>
      <c r="P94" s="219">
        <v>31094</v>
      </c>
      <c r="Q94" s="219">
        <v>11356</v>
      </c>
      <c r="R94" s="222">
        <f t="shared" si="22"/>
        <v>36.521515404901265</v>
      </c>
      <c r="S94" s="223">
        <f t="shared" si="23"/>
        <v>22712</v>
      </c>
      <c r="T94" s="220">
        <v>89292</v>
      </c>
      <c r="U94" s="223">
        <v>29764</v>
      </c>
      <c r="V94" s="220">
        <f t="shared" si="27"/>
        <v>78264</v>
      </c>
      <c r="W94" s="224">
        <v>52176</v>
      </c>
      <c r="X94" s="225">
        <f t="shared" si="19"/>
        <v>1.5</v>
      </c>
      <c r="Y94" s="541" t="s">
        <v>173</v>
      </c>
      <c r="Z94" s="541"/>
      <c r="AC94" s="314"/>
    </row>
    <row r="95" spans="1:29" s="226" customFormat="1" ht="25.5" customHeight="1">
      <c r="A95" s="5">
        <v>89</v>
      </c>
      <c r="B95" s="217" t="s">
        <v>74</v>
      </c>
      <c r="C95" s="218" t="s">
        <v>5</v>
      </c>
      <c r="D95" s="219"/>
      <c r="E95" s="260"/>
      <c r="F95" s="219">
        <v>28000</v>
      </c>
      <c r="G95" s="219">
        <v>27315</v>
      </c>
      <c r="H95" s="221">
        <f t="shared" si="17"/>
        <v>97.553571428571431</v>
      </c>
      <c r="I95" s="219">
        <v>9746</v>
      </c>
      <c r="J95" s="219">
        <v>6906</v>
      </c>
      <c r="K95" s="266">
        <f t="shared" si="20"/>
        <v>70.85983993433203</v>
      </c>
      <c r="L95" s="220">
        <v>29709</v>
      </c>
      <c r="M95" s="219">
        <v>12659</v>
      </c>
      <c r="N95" s="222">
        <f t="shared" si="18"/>
        <v>42.609983506681473</v>
      </c>
      <c r="O95" s="219">
        <f t="shared" si="21"/>
        <v>25318</v>
      </c>
      <c r="P95" s="219">
        <v>10424</v>
      </c>
      <c r="Q95" s="219">
        <v>3917</v>
      </c>
      <c r="R95" s="222">
        <f t="shared" si="22"/>
        <v>37.576745970836534</v>
      </c>
      <c r="S95" s="223">
        <f t="shared" si="23"/>
        <v>7834</v>
      </c>
      <c r="T95" s="220">
        <v>29709</v>
      </c>
      <c r="U95" s="223">
        <v>10424</v>
      </c>
      <c r="V95" s="220">
        <f t="shared" si="27"/>
        <v>37740</v>
      </c>
      <c r="W95" s="224">
        <v>25160</v>
      </c>
      <c r="X95" s="225">
        <f t="shared" si="19"/>
        <v>1.5</v>
      </c>
      <c r="Y95" s="541" t="s">
        <v>173</v>
      </c>
      <c r="Z95" s="541"/>
      <c r="AC95" s="314"/>
    </row>
    <row r="96" spans="1:29" s="226" customFormat="1" ht="40.5" customHeight="1">
      <c r="A96" s="5">
        <v>90</v>
      </c>
      <c r="B96" s="217" t="s">
        <v>105</v>
      </c>
      <c r="C96" s="218" t="s">
        <v>5</v>
      </c>
      <c r="D96" s="219"/>
      <c r="E96" s="260"/>
      <c r="F96" s="219">
        <v>24929</v>
      </c>
      <c r="G96" s="219">
        <v>15279</v>
      </c>
      <c r="H96" s="221">
        <f t="shared" si="17"/>
        <v>61.290063781138436</v>
      </c>
      <c r="I96" s="219">
        <v>8449</v>
      </c>
      <c r="J96" s="219">
        <v>6917</v>
      </c>
      <c r="K96" s="266">
        <f t="shared" si="20"/>
        <v>81.867676648124046</v>
      </c>
      <c r="L96" s="220">
        <v>25562</v>
      </c>
      <c r="M96" s="219">
        <v>11090</v>
      </c>
      <c r="N96" s="222">
        <f t="shared" si="18"/>
        <v>43.384711681402081</v>
      </c>
      <c r="O96" s="219">
        <f t="shared" si="21"/>
        <v>22180</v>
      </c>
      <c r="P96" s="219">
        <v>8969</v>
      </c>
      <c r="Q96" s="219">
        <v>3868</v>
      </c>
      <c r="R96" s="222">
        <f t="shared" si="22"/>
        <v>43.12632400490579</v>
      </c>
      <c r="S96" s="223">
        <f t="shared" si="23"/>
        <v>7736</v>
      </c>
      <c r="T96" s="220">
        <v>24722</v>
      </c>
      <c r="U96" s="223">
        <v>8669</v>
      </c>
      <c r="V96" s="220">
        <f t="shared" si="27"/>
        <v>30262.5</v>
      </c>
      <c r="W96" s="224">
        <v>20175</v>
      </c>
      <c r="X96" s="225">
        <f t="shared" si="19"/>
        <v>1.5</v>
      </c>
      <c r="Y96" s="541" t="s">
        <v>173</v>
      </c>
      <c r="Z96" s="541"/>
      <c r="AC96" s="314"/>
    </row>
    <row r="97" spans="1:29" s="50" customFormat="1" ht="42.75" customHeight="1">
      <c r="A97" s="5">
        <v>91</v>
      </c>
      <c r="B97" s="111" t="s">
        <v>75</v>
      </c>
      <c r="C97" s="108" t="s">
        <v>5</v>
      </c>
      <c r="D97" s="109"/>
      <c r="E97" s="259"/>
      <c r="F97" s="109">
        <v>19067</v>
      </c>
      <c r="G97" s="109">
        <v>3016</v>
      </c>
      <c r="H97" s="90">
        <f t="shared" si="17"/>
        <v>15.817905281376198</v>
      </c>
      <c r="I97" s="109">
        <v>6637</v>
      </c>
      <c r="J97" s="109">
        <v>705</v>
      </c>
      <c r="K97" s="265">
        <f t="shared" si="20"/>
        <v>10.622269097483802</v>
      </c>
      <c r="L97" s="113">
        <v>11806</v>
      </c>
      <c r="M97" s="109">
        <v>4653</v>
      </c>
      <c r="N97" s="116">
        <f t="shared" si="18"/>
        <v>39.412163306793161</v>
      </c>
      <c r="O97" s="109">
        <f t="shared" si="21"/>
        <v>9306</v>
      </c>
      <c r="P97" s="109">
        <v>4142</v>
      </c>
      <c r="Q97" s="109">
        <v>2020</v>
      </c>
      <c r="R97" s="116">
        <f t="shared" si="22"/>
        <v>48.768710767745048</v>
      </c>
      <c r="S97" s="119">
        <f t="shared" si="23"/>
        <v>4040</v>
      </c>
      <c r="T97" s="113">
        <v>2506</v>
      </c>
      <c r="U97" s="119">
        <v>2319</v>
      </c>
      <c r="V97" s="113">
        <f>W97*3</f>
        <v>12120</v>
      </c>
      <c r="W97" s="129">
        <v>4040</v>
      </c>
      <c r="X97" s="181">
        <f t="shared" si="19"/>
        <v>3</v>
      </c>
      <c r="Y97" s="506" t="s">
        <v>173</v>
      </c>
      <c r="Z97" s="506"/>
      <c r="AC97" s="313"/>
    </row>
    <row r="98" spans="1:29" s="50" customFormat="1" ht="42.75" customHeight="1">
      <c r="A98" s="5">
        <v>92</v>
      </c>
      <c r="B98" s="111" t="s">
        <v>118</v>
      </c>
      <c r="C98" s="108" t="s">
        <v>6</v>
      </c>
      <c r="D98" s="109"/>
      <c r="E98" s="259"/>
      <c r="F98" s="109">
        <v>3740</v>
      </c>
      <c r="G98" s="109">
        <v>4603</v>
      </c>
      <c r="H98" s="90">
        <f t="shared" si="17"/>
        <v>123.07486631016043</v>
      </c>
      <c r="I98" s="109">
        <v>1526</v>
      </c>
      <c r="J98" s="109">
        <v>1616</v>
      </c>
      <c r="K98" s="265">
        <f t="shared" si="20"/>
        <v>105.89777195281782</v>
      </c>
      <c r="L98" s="113">
        <v>3700</v>
      </c>
      <c r="M98" s="109">
        <v>1888</v>
      </c>
      <c r="N98" s="116">
        <f t="shared" si="18"/>
        <v>51.027027027027025</v>
      </c>
      <c r="O98" s="109">
        <f t="shared" si="21"/>
        <v>3776</v>
      </c>
      <c r="P98" s="109">
        <v>1850</v>
      </c>
      <c r="Q98" s="109">
        <v>24</v>
      </c>
      <c r="R98" s="116">
        <f t="shared" si="22"/>
        <v>1.2972972972972974</v>
      </c>
      <c r="S98" s="119">
        <f t="shared" si="23"/>
        <v>48</v>
      </c>
      <c r="T98" s="113">
        <v>3700</v>
      </c>
      <c r="U98" s="119">
        <v>1666</v>
      </c>
      <c r="V98" s="113">
        <f>W98*2</f>
        <v>3332</v>
      </c>
      <c r="W98" s="129">
        <v>1666</v>
      </c>
      <c r="X98" s="181">
        <f t="shared" si="19"/>
        <v>2</v>
      </c>
      <c r="Y98" s="506" t="s">
        <v>173</v>
      </c>
      <c r="Z98" s="506"/>
      <c r="AC98" s="313"/>
    </row>
    <row r="99" spans="1:29" s="50" customFormat="1" ht="25.5" customHeight="1">
      <c r="A99" s="5">
        <v>93</v>
      </c>
      <c r="B99" s="111" t="s">
        <v>22</v>
      </c>
      <c r="C99" s="108" t="s">
        <v>5</v>
      </c>
      <c r="D99" s="109"/>
      <c r="E99" s="259"/>
      <c r="F99" s="109">
        <v>4700</v>
      </c>
      <c r="G99" s="109">
        <v>1811</v>
      </c>
      <c r="H99" s="90">
        <f t="shared" si="17"/>
        <v>38.531914893617021</v>
      </c>
      <c r="I99" s="109">
        <v>1636</v>
      </c>
      <c r="J99" s="109">
        <v>258</v>
      </c>
      <c r="K99" s="265">
        <f t="shared" si="20"/>
        <v>15.770171149144256</v>
      </c>
      <c r="L99" s="113">
        <v>4500</v>
      </c>
      <c r="M99" s="109">
        <v>930</v>
      </c>
      <c r="N99" s="116">
        <f t="shared" si="18"/>
        <v>20.666666666666668</v>
      </c>
      <c r="O99" s="109">
        <f t="shared" si="21"/>
        <v>1860</v>
      </c>
      <c r="P99" s="109">
        <v>1579</v>
      </c>
      <c r="Q99" s="109">
        <v>309</v>
      </c>
      <c r="R99" s="116">
        <f t="shared" si="22"/>
        <v>19.569347688410385</v>
      </c>
      <c r="S99" s="119">
        <f t="shared" si="23"/>
        <v>618</v>
      </c>
      <c r="T99" s="113">
        <v>3000</v>
      </c>
      <c r="U99" s="119">
        <v>1100</v>
      </c>
      <c r="V99" s="113">
        <f>W99*3</f>
        <v>3300</v>
      </c>
      <c r="W99" s="129">
        <v>1100</v>
      </c>
      <c r="X99" s="181">
        <f t="shared" si="19"/>
        <v>3</v>
      </c>
      <c r="Y99" s="506" t="s">
        <v>173</v>
      </c>
      <c r="Z99" s="506"/>
      <c r="AC99" s="313"/>
    </row>
    <row r="100" spans="1:29" s="50" customFormat="1" ht="25.5">
      <c r="A100" s="5">
        <v>94</v>
      </c>
      <c r="B100" s="112" t="s">
        <v>76</v>
      </c>
      <c r="C100" s="108" t="s">
        <v>6</v>
      </c>
      <c r="D100" s="109"/>
      <c r="E100" s="259"/>
      <c r="F100" s="109"/>
      <c r="G100" s="109">
        <v>29955</v>
      </c>
      <c r="H100" s="90"/>
      <c r="I100" s="109"/>
      <c r="J100" s="109">
        <v>8377</v>
      </c>
      <c r="K100" s="265" t="e">
        <f t="shared" si="20"/>
        <v>#DIV/0!</v>
      </c>
      <c r="L100" s="113"/>
      <c r="M100" s="109">
        <v>12593</v>
      </c>
      <c r="N100" s="116">
        <v>0</v>
      </c>
      <c r="O100" s="109">
        <f t="shared" si="21"/>
        <v>25186</v>
      </c>
      <c r="P100" s="109"/>
      <c r="Q100" s="109">
        <v>4665</v>
      </c>
      <c r="R100" s="116" t="e">
        <f t="shared" si="22"/>
        <v>#DIV/0!</v>
      </c>
      <c r="S100" s="119">
        <f t="shared" si="23"/>
        <v>9330</v>
      </c>
      <c r="T100" s="113">
        <v>24216</v>
      </c>
      <c r="U100" s="119">
        <v>8969</v>
      </c>
      <c r="V100" s="113"/>
      <c r="W100" s="130"/>
      <c r="X100" s="181" t="e">
        <f t="shared" si="19"/>
        <v>#DIV/0!</v>
      </c>
      <c r="Y100" s="194"/>
      <c r="Z100" s="278"/>
      <c r="AC100" s="313"/>
    </row>
    <row r="101" spans="1:29" s="226" customFormat="1" ht="16.5" customHeight="1">
      <c r="A101" s="5">
        <v>95</v>
      </c>
      <c r="B101" s="217" t="s">
        <v>4</v>
      </c>
      <c r="C101" s="218" t="s">
        <v>5</v>
      </c>
      <c r="D101" s="219"/>
      <c r="E101" s="260"/>
      <c r="F101" s="219">
        <v>7217</v>
      </c>
      <c r="G101" s="219">
        <v>6842</v>
      </c>
      <c r="H101" s="221">
        <f t="shared" si="17"/>
        <v>94.803935153110714</v>
      </c>
      <c r="I101" s="219">
        <v>2510</v>
      </c>
      <c r="J101" s="219">
        <v>2311</v>
      </c>
      <c r="K101" s="266">
        <f t="shared" si="20"/>
        <v>92.071713147410364</v>
      </c>
      <c r="L101" s="220">
        <v>11244</v>
      </c>
      <c r="M101" s="219">
        <v>3927</v>
      </c>
      <c r="N101" s="222">
        <f t="shared" ref="N101:N104" si="28">M101/L101*100</f>
        <v>34.925293489861261</v>
      </c>
      <c r="O101" s="219">
        <f t="shared" si="21"/>
        <v>7854</v>
      </c>
      <c r="P101" s="219">
        <v>3945</v>
      </c>
      <c r="Q101" s="219">
        <v>1366</v>
      </c>
      <c r="R101" s="222">
        <f t="shared" si="22"/>
        <v>34.626108998732576</v>
      </c>
      <c r="S101" s="223">
        <f t="shared" si="23"/>
        <v>2732</v>
      </c>
      <c r="T101" s="220">
        <v>19217</v>
      </c>
      <c r="U101" s="223">
        <v>6626</v>
      </c>
      <c r="V101" s="220">
        <f>W101*1.5</f>
        <v>19059</v>
      </c>
      <c r="W101" s="224">
        <v>12706</v>
      </c>
      <c r="X101" s="225">
        <f t="shared" si="19"/>
        <v>1.5</v>
      </c>
      <c r="Y101" s="541" t="s">
        <v>175</v>
      </c>
      <c r="Z101" s="541"/>
      <c r="AC101" s="314"/>
    </row>
    <row r="102" spans="1:29" s="226" customFormat="1" ht="25.5" customHeight="1">
      <c r="A102" s="5">
        <v>96</v>
      </c>
      <c r="B102" s="217" t="s">
        <v>77</v>
      </c>
      <c r="C102" s="218" t="s">
        <v>5</v>
      </c>
      <c r="D102" s="219"/>
      <c r="E102" s="260"/>
      <c r="F102" s="219">
        <v>5731</v>
      </c>
      <c r="G102" s="219">
        <v>6451</v>
      </c>
      <c r="H102" s="221">
        <f t="shared" si="17"/>
        <v>112.56325248647705</v>
      </c>
      <c r="I102" s="219">
        <v>1967</v>
      </c>
      <c r="J102" s="219">
        <v>2285</v>
      </c>
      <c r="K102" s="266">
        <f t="shared" si="20"/>
        <v>116.16675139806812</v>
      </c>
      <c r="L102" s="220">
        <v>9632</v>
      </c>
      <c r="M102" s="219">
        <v>5252</v>
      </c>
      <c r="N102" s="222">
        <f t="shared" si="28"/>
        <v>54.526578073089702</v>
      </c>
      <c r="O102" s="219">
        <f t="shared" si="21"/>
        <v>10504</v>
      </c>
      <c r="P102" s="219">
        <v>3380</v>
      </c>
      <c r="Q102" s="219">
        <v>729</v>
      </c>
      <c r="R102" s="222">
        <f t="shared" si="22"/>
        <v>21.568047337278106</v>
      </c>
      <c r="S102" s="223">
        <f t="shared" si="23"/>
        <v>1458</v>
      </c>
      <c r="T102" s="220">
        <v>26000</v>
      </c>
      <c r="U102" s="223">
        <v>10225</v>
      </c>
      <c r="V102" s="220">
        <f t="shared" ref="V102:V103" si="29">W102*1.5</f>
        <v>18979.5</v>
      </c>
      <c r="W102" s="224">
        <v>12653</v>
      </c>
      <c r="X102" s="225">
        <f t="shared" si="19"/>
        <v>1.5</v>
      </c>
      <c r="Y102" s="541" t="s">
        <v>176</v>
      </c>
      <c r="Z102" s="541"/>
      <c r="AC102" s="314"/>
    </row>
    <row r="103" spans="1:29" s="226" customFormat="1" ht="43.5" customHeight="1">
      <c r="A103" s="5">
        <v>97</v>
      </c>
      <c r="B103" s="217" t="s">
        <v>78</v>
      </c>
      <c r="C103" s="218" t="s">
        <v>5</v>
      </c>
      <c r="D103" s="219"/>
      <c r="E103" s="260"/>
      <c r="F103" s="219">
        <v>750</v>
      </c>
      <c r="G103" s="219">
        <v>573</v>
      </c>
      <c r="H103" s="221">
        <f t="shared" si="17"/>
        <v>76.400000000000006</v>
      </c>
      <c r="I103" s="219">
        <v>261</v>
      </c>
      <c r="J103" s="219">
        <v>195</v>
      </c>
      <c r="K103" s="266">
        <f t="shared" si="20"/>
        <v>74.712643678160916</v>
      </c>
      <c r="L103" s="220">
        <v>750</v>
      </c>
      <c r="M103" s="219">
        <v>323</v>
      </c>
      <c r="N103" s="222">
        <f t="shared" si="28"/>
        <v>43.066666666666663</v>
      </c>
      <c r="O103" s="219">
        <f t="shared" si="21"/>
        <v>646</v>
      </c>
      <c r="P103" s="219">
        <v>263</v>
      </c>
      <c r="Q103" s="219">
        <v>107</v>
      </c>
      <c r="R103" s="222">
        <f t="shared" si="22"/>
        <v>40.684410646387832</v>
      </c>
      <c r="S103" s="223">
        <f t="shared" si="23"/>
        <v>214</v>
      </c>
      <c r="T103" s="220">
        <v>750</v>
      </c>
      <c r="U103" s="223">
        <v>261</v>
      </c>
      <c r="V103" s="220">
        <f t="shared" si="29"/>
        <v>529.5</v>
      </c>
      <c r="W103" s="224">
        <v>353</v>
      </c>
      <c r="X103" s="225">
        <f t="shared" si="19"/>
        <v>1.5</v>
      </c>
      <c r="Y103" s="541" t="s">
        <v>173</v>
      </c>
      <c r="Z103" s="541"/>
      <c r="AC103" s="314"/>
    </row>
    <row r="104" spans="1:29" ht="26.25" customHeight="1">
      <c r="A104" s="5">
        <v>98</v>
      </c>
      <c r="B104" s="8" t="s">
        <v>23</v>
      </c>
      <c r="C104" s="6" t="s">
        <v>5</v>
      </c>
      <c r="D104" s="15">
        <v>44937</v>
      </c>
      <c r="E104" s="104">
        <v>79538</v>
      </c>
      <c r="F104" s="15">
        <v>45126</v>
      </c>
      <c r="G104" s="15"/>
      <c r="H104" s="17">
        <f t="shared" si="17"/>
        <v>0</v>
      </c>
      <c r="I104" s="15">
        <v>15042</v>
      </c>
      <c r="J104" s="15">
        <v>0</v>
      </c>
      <c r="K104" s="264">
        <f t="shared" si="20"/>
        <v>0</v>
      </c>
      <c r="L104" s="26">
        <v>171341</v>
      </c>
      <c r="M104" s="15">
        <v>76524</v>
      </c>
      <c r="N104" s="19">
        <f t="shared" si="28"/>
        <v>44.661814743698244</v>
      </c>
      <c r="O104" s="15">
        <f t="shared" si="21"/>
        <v>153048</v>
      </c>
      <c r="P104" s="15">
        <v>60120</v>
      </c>
      <c r="Q104" s="15">
        <v>13725</v>
      </c>
      <c r="R104" s="19">
        <f t="shared" si="22"/>
        <v>22.82934131736527</v>
      </c>
      <c r="S104" s="54">
        <f t="shared" si="23"/>
        <v>27450</v>
      </c>
      <c r="T104" s="26">
        <v>211628</v>
      </c>
      <c r="U104" s="54">
        <v>73123</v>
      </c>
      <c r="V104" s="26">
        <f>W104*3</f>
        <v>183632.56211999999</v>
      </c>
      <c r="W104" s="54">
        <f>E104-(E104*$Y$7/100)</f>
        <v>61210.854039999998</v>
      </c>
      <c r="X104" s="181">
        <f t="shared" si="19"/>
        <v>3</v>
      </c>
      <c r="Y104" s="192"/>
      <c r="Z104" s="233"/>
    </row>
    <row r="105" spans="1:29" s="226" customFormat="1" ht="12.75" customHeight="1">
      <c r="A105" s="5">
        <v>99</v>
      </c>
      <c r="B105" s="217" t="s">
        <v>164</v>
      </c>
      <c r="C105" s="218" t="s">
        <v>5</v>
      </c>
      <c r="D105" s="219"/>
      <c r="E105" s="260"/>
      <c r="F105" s="219">
        <v>4800</v>
      </c>
      <c r="G105" s="219">
        <v>3878</v>
      </c>
      <c r="H105" s="221">
        <f t="shared" si="17"/>
        <v>80.791666666666657</v>
      </c>
      <c r="I105" s="219">
        <v>1671</v>
      </c>
      <c r="J105" s="219">
        <v>698</v>
      </c>
      <c r="K105" s="266">
        <f t="shared" si="20"/>
        <v>41.77139437462597</v>
      </c>
      <c r="L105" s="220"/>
      <c r="M105" s="219"/>
      <c r="N105" s="222"/>
      <c r="O105" s="219">
        <f t="shared" si="21"/>
        <v>0</v>
      </c>
      <c r="P105" s="219"/>
      <c r="Q105" s="219"/>
      <c r="R105" s="222"/>
      <c r="S105" s="223">
        <f t="shared" si="23"/>
        <v>0</v>
      </c>
      <c r="T105" s="220">
        <v>4800</v>
      </c>
      <c r="U105" s="223">
        <v>1655</v>
      </c>
      <c r="V105" s="220">
        <f>W105*1.5</f>
        <v>4843.5</v>
      </c>
      <c r="W105" s="227">
        <v>3229</v>
      </c>
      <c r="X105" s="225">
        <f t="shared" si="19"/>
        <v>1.5</v>
      </c>
      <c r="Y105" s="541" t="s">
        <v>173</v>
      </c>
      <c r="Z105" s="541"/>
      <c r="AC105" s="314"/>
    </row>
    <row r="106" spans="1:29" ht="25.5">
      <c r="A106" s="5">
        <v>100</v>
      </c>
      <c r="B106" s="7" t="s">
        <v>79</v>
      </c>
      <c r="C106" s="6" t="s">
        <v>6</v>
      </c>
      <c r="D106" s="15">
        <v>37653</v>
      </c>
      <c r="E106" s="104">
        <v>66646</v>
      </c>
      <c r="F106" s="15">
        <v>169080</v>
      </c>
      <c r="G106" s="15">
        <v>146957</v>
      </c>
      <c r="H106" s="17">
        <f t="shared" si="17"/>
        <v>86.915661225455409</v>
      </c>
      <c r="I106" s="15">
        <v>56360</v>
      </c>
      <c r="J106" s="15">
        <v>60284</v>
      </c>
      <c r="K106" s="264">
        <f t="shared" si="20"/>
        <v>106.96238466997872</v>
      </c>
      <c r="L106" s="26">
        <v>149393</v>
      </c>
      <c r="M106" s="15">
        <v>75532</v>
      </c>
      <c r="N106" s="19">
        <f t="shared" ref="N106:N139" si="30">M106/L106*100</f>
        <v>50.559263151553289</v>
      </c>
      <c r="O106" s="15">
        <f t="shared" si="21"/>
        <v>151064</v>
      </c>
      <c r="P106" s="15">
        <v>49429</v>
      </c>
      <c r="Q106" s="15">
        <v>8012</v>
      </c>
      <c r="R106" s="19">
        <f t="shared" si="22"/>
        <v>16.209108013514335</v>
      </c>
      <c r="S106" s="54">
        <f t="shared" si="23"/>
        <v>16024</v>
      </c>
      <c r="T106" s="26">
        <v>190184</v>
      </c>
      <c r="U106" s="54">
        <v>54937</v>
      </c>
      <c r="V106" s="26">
        <f>W106*3</f>
        <v>153868.28603999998</v>
      </c>
      <c r="W106" s="54">
        <f t="shared" ref="W106:W121" si="31">E106-(E106*$Y$7/100)</f>
        <v>51289.428679999997</v>
      </c>
      <c r="X106" s="181">
        <f t="shared" si="19"/>
        <v>2.9999999999999996</v>
      </c>
      <c r="Y106" s="192"/>
      <c r="Z106" s="233"/>
    </row>
    <row r="107" spans="1:29" ht="38.25" customHeight="1">
      <c r="A107" s="5">
        <v>101</v>
      </c>
      <c r="B107" s="7" t="s">
        <v>80</v>
      </c>
      <c r="C107" s="6" t="s">
        <v>5</v>
      </c>
      <c r="D107" s="15">
        <v>32223</v>
      </c>
      <c r="E107" s="104">
        <v>57035</v>
      </c>
      <c r="F107" s="15">
        <v>148280</v>
      </c>
      <c r="G107" s="15">
        <v>112330</v>
      </c>
      <c r="H107" s="17">
        <f t="shared" si="17"/>
        <v>75.755327758295124</v>
      </c>
      <c r="I107" s="15">
        <v>49433</v>
      </c>
      <c r="J107" s="15">
        <v>37190</v>
      </c>
      <c r="K107" s="264">
        <f t="shared" si="20"/>
        <v>75.233143851273439</v>
      </c>
      <c r="L107" s="26">
        <v>110933</v>
      </c>
      <c r="M107" s="15">
        <v>63312</v>
      </c>
      <c r="N107" s="19">
        <f t="shared" si="30"/>
        <v>57.072286875862012</v>
      </c>
      <c r="O107" s="15">
        <f t="shared" si="21"/>
        <v>126624</v>
      </c>
      <c r="P107" s="15">
        <v>36742</v>
      </c>
      <c r="Q107" s="15">
        <v>19300</v>
      </c>
      <c r="R107" s="19">
        <f t="shared" si="22"/>
        <v>52.52844156551086</v>
      </c>
      <c r="S107" s="54">
        <f t="shared" si="23"/>
        <v>38600</v>
      </c>
      <c r="T107" s="26">
        <v>127373</v>
      </c>
      <c r="U107" s="54">
        <v>42453</v>
      </c>
      <c r="V107" s="26">
        <f t="shared" ref="V107:V125" si="32">W107*3</f>
        <v>131678.98589999997</v>
      </c>
      <c r="W107" s="54">
        <f t="shared" si="31"/>
        <v>43892.995299999995</v>
      </c>
      <c r="X107" s="181">
        <f t="shared" si="19"/>
        <v>2.9999999999999996</v>
      </c>
      <c r="Y107" s="192"/>
      <c r="Z107" s="233"/>
    </row>
    <row r="108" spans="1:29" ht="27.75" customHeight="1">
      <c r="A108" s="5">
        <v>102</v>
      </c>
      <c r="B108" s="7" t="s">
        <v>119</v>
      </c>
      <c r="C108" s="6" t="s">
        <v>5</v>
      </c>
      <c r="D108" s="15">
        <v>41590</v>
      </c>
      <c r="E108" s="104">
        <v>73614</v>
      </c>
      <c r="F108" s="15">
        <v>181096</v>
      </c>
      <c r="G108" s="15">
        <v>126184</v>
      </c>
      <c r="H108" s="17">
        <f t="shared" si="17"/>
        <v>69.677960860538064</v>
      </c>
      <c r="I108" s="15">
        <v>59489</v>
      </c>
      <c r="J108" s="15">
        <v>40481</v>
      </c>
      <c r="K108" s="264">
        <f t="shared" si="20"/>
        <v>68.047874396947336</v>
      </c>
      <c r="L108" s="26">
        <v>126994</v>
      </c>
      <c r="M108" s="15">
        <v>70016</v>
      </c>
      <c r="N108" s="19">
        <f t="shared" si="30"/>
        <v>55.133313384884332</v>
      </c>
      <c r="O108" s="15">
        <f t="shared" si="21"/>
        <v>140032</v>
      </c>
      <c r="P108" s="15">
        <v>42331</v>
      </c>
      <c r="Q108" s="15">
        <v>20915</v>
      </c>
      <c r="R108" s="19">
        <f t="shared" si="22"/>
        <v>49.408235099572416</v>
      </c>
      <c r="S108" s="54">
        <f t="shared" si="23"/>
        <v>41830</v>
      </c>
      <c r="T108" s="26">
        <v>128320</v>
      </c>
      <c r="U108" s="54">
        <v>37865</v>
      </c>
      <c r="V108" s="26">
        <f t="shared" si="32"/>
        <v>169955.58635999999</v>
      </c>
      <c r="W108" s="54">
        <f t="shared" si="31"/>
        <v>56651.862119999998</v>
      </c>
      <c r="X108" s="181">
        <f t="shared" si="19"/>
        <v>3</v>
      </c>
      <c r="Y108" s="192"/>
      <c r="Z108" s="233"/>
    </row>
    <row r="109" spans="1:29" ht="29.25" customHeight="1">
      <c r="A109" s="5">
        <v>103</v>
      </c>
      <c r="B109" s="7" t="s">
        <v>81</v>
      </c>
      <c r="C109" s="6" t="s">
        <v>5</v>
      </c>
      <c r="D109" s="15">
        <v>23857</v>
      </c>
      <c r="E109" s="104">
        <v>42227</v>
      </c>
      <c r="F109" s="15">
        <v>100950</v>
      </c>
      <c r="G109" s="15">
        <v>92737</v>
      </c>
      <c r="H109" s="17">
        <f t="shared" si="17"/>
        <v>91.864289252104996</v>
      </c>
      <c r="I109" s="15">
        <v>33650</v>
      </c>
      <c r="J109" s="15">
        <v>37508</v>
      </c>
      <c r="K109" s="264">
        <f t="shared" si="20"/>
        <v>111.46508172362554</v>
      </c>
      <c r="L109" s="26">
        <v>104200</v>
      </c>
      <c r="M109" s="15">
        <v>51174</v>
      </c>
      <c r="N109" s="19">
        <f t="shared" si="30"/>
        <v>49.111324376199619</v>
      </c>
      <c r="O109" s="15">
        <f t="shared" si="21"/>
        <v>102348</v>
      </c>
      <c r="P109" s="15">
        <v>34733</v>
      </c>
      <c r="Q109" s="15">
        <v>0</v>
      </c>
      <c r="R109" s="19">
        <f t="shared" si="22"/>
        <v>0</v>
      </c>
      <c r="S109" s="54">
        <f t="shared" si="23"/>
        <v>0</v>
      </c>
      <c r="T109" s="26">
        <v>96010</v>
      </c>
      <c r="U109" s="54">
        <v>30606</v>
      </c>
      <c r="V109" s="26">
        <f t="shared" si="32"/>
        <v>97491.163980000012</v>
      </c>
      <c r="W109" s="54">
        <f t="shared" si="31"/>
        <v>32497.054660000002</v>
      </c>
      <c r="X109" s="181">
        <f t="shared" si="19"/>
        <v>3.0000000000000004</v>
      </c>
      <c r="Y109" s="192"/>
      <c r="Z109" s="233"/>
    </row>
    <row r="110" spans="1:29" ht="28.5" customHeight="1">
      <c r="A110" s="5">
        <v>104</v>
      </c>
      <c r="B110" s="7" t="s">
        <v>120</v>
      </c>
      <c r="C110" s="6" t="s">
        <v>6</v>
      </c>
      <c r="D110" s="15">
        <v>25732</v>
      </c>
      <c r="E110" s="104">
        <v>45546</v>
      </c>
      <c r="F110" s="15">
        <v>142050</v>
      </c>
      <c r="G110" s="15">
        <v>103144</v>
      </c>
      <c r="H110" s="17">
        <f t="shared" si="17"/>
        <v>72.611052446321722</v>
      </c>
      <c r="I110" s="15">
        <v>49015</v>
      </c>
      <c r="J110" s="15">
        <v>49337</v>
      </c>
      <c r="K110" s="264">
        <f t="shared" si="20"/>
        <v>100.65694175252473</v>
      </c>
      <c r="L110" s="26">
        <v>115259</v>
      </c>
      <c r="M110" s="15">
        <v>58802</v>
      </c>
      <c r="N110" s="19">
        <f t="shared" si="30"/>
        <v>51.017274139112779</v>
      </c>
      <c r="O110" s="15">
        <f t="shared" si="21"/>
        <v>117604</v>
      </c>
      <c r="P110" s="15">
        <v>38375</v>
      </c>
      <c r="Q110" s="15">
        <v>16591</v>
      </c>
      <c r="R110" s="19">
        <f t="shared" si="22"/>
        <v>43.23387622149837</v>
      </c>
      <c r="S110" s="54">
        <f t="shared" si="23"/>
        <v>33182</v>
      </c>
      <c r="T110" s="26">
        <v>131202</v>
      </c>
      <c r="U110" s="54">
        <v>36161</v>
      </c>
      <c r="V110" s="26">
        <f t="shared" si="32"/>
        <v>105153.87203999999</v>
      </c>
      <c r="W110" s="54">
        <f t="shared" si="31"/>
        <v>35051.290679999998</v>
      </c>
      <c r="X110" s="181">
        <f t="shared" si="19"/>
        <v>3</v>
      </c>
      <c r="Y110" s="192"/>
      <c r="Z110" s="233"/>
    </row>
    <row r="111" spans="1:29" ht="26.25" customHeight="1">
      <c r="A111" s="5">
        <v>105</v>
      </c>
      <c r="B111" s="7" t="s">
        <v>82</v>
      </c>
      <c r="C111" s="6" t="s">
        <v>5</v>
      </c>
      <c r="D111" s="15">
        <v>34266</v>
      </c>
      <c r="E111" s="104">
        <v>60651</v>
      </c>
      <c r="F111" s="15">
        <v>135799</v>
      </c>
      <c r="G111" s="15">
        <v>97085</v>
      </c>
      <c r="H111" s="17">
        <f t="shared" si="17"/>
        <v>71.491689924078969</v>
      </c>
      <c r="I111" s="15">
        <v>45266</v>
      </c>
      <c r="J111" s="15">
        <v>28567</v>
      </c>
      <c r="K111" s="264">
        <f t="shared" si="20"/>
        <v>63.109176865638673</v>
      </c>
      <c r="L111" s="26">
        <v>136670</v>
      </c>
      <c r="M111" s="15">
        <v>70122</v>
      </c>
      <c r="N111" s="19">
        <f t="shared" si="30"/>
        <v>51.307529084656466</v>
      </c>
      <c r="O111" s="15">
        <f t="shared" si="21"/>
        <v>140244</v>
      </c>
      <c r="P111" s="15">
        <v>45557</v>
      </c>
      <c r="Q111" s="15">
        <v>23882</v>
      </c>
      <c r="R111" s="19">
        <f t="shared" si="22"/>
        <v>52.42224027043045</v>
      </c>
      <c r="S111" s="54">
        <f t="shared" si="23"/>
        <v>47764</v>
      </c>
      <c r="T111" s="26">
        <v>140602</v>
      </c>
      <c r="U111" s="54">
        <v>47029</v>
      </c>
      <c r="V111" s="26">
        <f t="shared" si="32"/>
        <v>140027.38973999998</v>
      </c>
      <c r="W111" s="54">
        <f t="shared" si="31"/>
        <v>46675.796579999995</v>
      </c>
      <c r="X111" s="181">
        <f t="shared" si="19"/>
        <v>3</v>
      </c>
      <c r="Y111" s="192"/>
      <c r="Z111" s="233"/>
    </row>
    <row r="112" spans="1:29" ht="28.5" customHeight="1">
      <c r="A112" s="5">
        <v>106</v>
      </c>
      <c r="B112" s="7" t="s">
        <v>83</v>
      </c>
      <c r="C112" s="6" t="s">
        <v>5</v>
      </c>
      <c r="D112" s="15">
        <v>25518</v>
      </c>
      <c r="E112" s="104">
        <v>45167</v>
      </c>
      <c r="F112" s="15">
        <v>122350</v>
      </c>
      <c r="G112" s="15">
        <v>104740</v>
      </c>
      <c r="H112" s="17">
        <f t="shared" si="17"/>
        <v>85.606865549652639</v>
      </c>
      <c r="I112" s="15">
        <v>40783</v>
      </c>
      <c r="J112" s="15">
        <v>34974</v>
      </c>
      <c r="K112" s="264">
        <f t="shared" si="20"/>
        <v>85.756320035308832</v>
      </c>
      <c r="L112" s="26">
        <v>122350</v>
      </c>
      <c r="M112" s="15">
        <v>57877</v>
      </c>
      <c r="N112" s="19">
        <f t="shared" si="30"/>
        <v>47.304454434000817</v>
      </c>
      <c r="O112" s="15">
        <f t="shared" si="21"/>
        <v>115754</v>
      </c>
      <c r="P112" s="15">
        <v>40783</v>
      </c>
      <c r="Q112" s="15">
        <v>17881</v>
      </c>
      <c r="R112" s="19">
        <f t="shared" si="22"/>
        <v>43.844248829169018</v>
      </c>
      <c r="S112" s="54">
        <f t="shared" si="23"/>
        <v>35762</v>
      </c>
      <c r="T112" s="26">
        <v>122238</v>
      </c>
      <c r="U112" s="54">
        <v>38587</v>
      </c>
      <c r="V112" s="26">
        <f t="shared" si="32"/>
        <v>104278.85957999999</v>
      </c>
      <c r="W112" s="54">
        <f t="shared" si="31"/>
        <v>34759.619859999999</v>
      </c>
      <c r="X112" s="181">
        <f t="shared" si="19"/>
        <v>3</v>
      </c>
      <c r="Y112" s="192"/>
      <c r="Z112" s="233"/>
    </row>
    <row r="113" spans="1:29" ht="28.5" customHeight="1">
      <c r="A113" s="5">
        <v>107</v>
      </c>
      <c r="B113" s="7" t="s">
        <v>84</v>
      </c>
      <c r="C113" s="6" t="s">
        <v>5</v>
      </c>
      <c r="D113" s="15">
        <v>33776</v>
      </c>
      <c r="E113" s="104">
        <v>59784</v>
      </c>
      <c r="F113" s="15">
        <v>161351</v>
      </c>
      <c r="G113" s="15">
        <v>124185</v>
      </c>
      <c r="H113" s="17">
        <f t="shared" si="17"/>
        <v>76.965745486547959</v>
      </c>
      <c r="I113" s="15">
        <v>53784</v>
      </c>
      <c r="J113" s="15">
        <v>51247</v>
      </c>
      <c r="K113" s="264">
        <f t="shared" si="20"/>
        <v>95.28298378699985</v>
      </c>
      <c r="L113" s="26">
        <v>161352</v>
      </c>
      <c r="M113" s="15">
        <v>61242</v>
      </c>
      <c r="N113" s="19">
        <f t="shared" si="30"/>
        <v>37.955525806931426</v>
      </c>
      <c r="O113" s="15">
        <f t="shared" si="21"/>
        <v>122484</v>
      </c>
      <c r="P113" s="15">
        <v>53784</v>
      </c>
      <c r="Q113" s="15">
        <v>10980</v>
      </c>
      <c r="R113" s="19">
        <f t="shared" si="22"/>
        <v>20.414993306559573</v>
      </c>
      <c r="S113" s="54">
        <f t="shared" si="23"/>
        <v>21960</v>
      </c>
      <c r="T113" s="26">
        <v>160614</v>
      </c>
      <c r="U113" s="54">
        <v>49675</v>
      </c>
      <c r="V113" s="26">
        <f t="shared" si="32"/>
        <v>138025.71216</v>
      </c>
      <c r="W113" s="54">
        <f t="shared" si="31"/>
        <v>46008.570720000003</v>
      </c>
      <c r="X113" s="181">
        <f t="shared" si="19"/>
        <v>2.9999999999999996</v>
      </c>
      <c r="Y113" s="192"/>
      <c r="Z113" s="233"/>
    </row>
    <row r="114" spans="1:29" ht="28.5" customHeight="1">
      <c r="A114" s="5">
        <v>108</v>
      </c>
      <c r="B114" s="7" t="s">
        <v>85</v>
      </c>
      <c r="C114" s="6" t="s">
        <v>5</v>
      </c>
      <c r="D114" s="15">
        <v>21399</v>
      </c>
      <c r="E114" s="104">
        <v>37876</v>
      </c>
      <c r="F114" s="15">
        <v>82351</v>
      </c>
      <c r="G114" s="15">
        <v>81058</v>
      </c>
      <c r="H114" s="17">
        <f t="shared" si="17"/>
        <v>98.429891561729661</v>
      </c>
      <c r="I114" s="15">
        <v>26366</v>
      </c>
      <c r="J114" s="15">
        <v>26374</v>
      </c>
      <c r="K114" s="264">
        <f t="shared" si="20"/>
        <v>100.03034210725934</v>
      </c>
      <c r="L114" s="26">
        <v>85513</v>
      </c>
      <c r="M114" s="15">
        <v>41279</v>
      </c>
      <c r="N114" s="19">
        <f t="shared" si="30"/>
        <v>48.272192532129615</v>
      </c>
      <c r="O114" s="15">
        <f t="shared" si="21"/>
        <v>82558</v>
      </c>
      <c r="P114" s="15">
        <v>28504</v>
      </c>
      <c r="Q114" s="15">
        <v>13507</v>
      </c>
      <c r="R114" s="19">
        <f t="shared" si="22"/>
        <v>47.386331742913278</v>
      </c>
      <c r="S114" s="54">
        <f t="shared" si="23"/>
        <v>27014</v>
      </c>
      <c r="T114" s="26">
        <v>81980</v>
      </c>
      <c r="U114" s="54">
        <v>27291</v>
      </c>
      <c r="V114" s="26">
        <f t="shared" si="32"/>
        <v>87445.836240000004</v>
      </c>
      <c r="W114" s="54">
        <f t="shared" si="31"/>
        <v>29148.612079999999</v>
      </c>
      <c r="X114" s="181">
        <f t="shared" si="19"/>
        <v>3.0000000000000004</v>
      </c>
      <c r="Y114" s="192"/>
      <c r="Z114" s="233"/>
    </row>
    <row r="115" spans="1:29" ht="28.5" customHeight="1">
      <c r="A115" s="5">
        <v>109</v>
      </c>
      <c r="B115" s="7" t="s">
        <v>24</v>
      </c>
      <c r="C115" s="6" t="s">
        <v>5</v>
      </c>
      <c r="D115" s="15">
        <v>39160</v>
      </c>
      <c r="E115" s="104">
        <v>69313</v>
      </c>
      <c r="F115" s="15">
        <v>147292</v>
      </c>
      <c r="G115" s="15">
        <v>140604</v>
      </c>
      <c r="H115" s="17">
        <f t="shared" si="17"/>
        <v>95.459359639355839</v>
      </c>
      <c r="I115" s="15">
        <v>50097</v>
      </c>
      <c r="J115" s="15">
        <v>46873</v>
      </c>
      <c r="K115" s="264">
        <f t="shared" si="20"/>
        <v>93.564484899295365</v>
      </c>
      <c r="L115" s="26">
        <v>163554</v>
      </c>
      <c r="M115" s="15">
        <v>73789</v>
      </c>
      <c r="N115" s="19">
        <f t="shared" si="30"/>
        <v>45.115986157477039</v>
      </c>
      <c r="O115" s="15">
        <f t="shared" si="21"/>
        <v>147578</v>
      </c>
      <c r="P115" s="15">
        <v>54449</v>
      </c>
      <c r="Q115" s="15">
        <v>25257</v>
      </c>
      <c r="R115" s="19">
        <f t="shared" si="22"/>
        <v>46.386526841631621</v>
      </c>
      <c r="S115" s="54">
        <f t="shared" si="23"/>
        <v>50514</v>
      </c>
      <c r="T115" s="26">
        <v>162162</v>
      </c>
      <c r="U115" s="54">
        <v>53774</v>
      </c>
      <c r="V115" s="26">
        <f t="shared" si="32"/>
        <v>160025.69561999998</v>
      </c>
      <c r="W115" s="54">
        <f t="shared" si="31"/>
        <v>53341.898539999995</v>
      </c>
      <c r="X115" s="181">
        <f t="shared" si="19"/>
        <v>3</v>
      </c>
      <c r="Y115" s="192"/>
      <c r="Z115" s="233"/>
    </row>
    <row r="116" spans="1:29" ht="27" customHeight="1">
      <c r="A116" s="5">
        <v>110</v>
      </c>
      <c r="B116" s="7" t="s">
        <v>86</v>
      </c>
      <c r="C116" s="6" t="s">
        <v>5</v>
      </c>
      <c r="D116" s="15">
        <v>24938</v>
      </c>
      <c r="E116" s="104">
        <v>44140</v>
      </c>
      <c r="F116" s="15">
        <v>151827</v>
      </c>
      <c r="G116" s="15">
        <v>102838</v>
      </c>
      <c r="H116" s="17">
        <f t="shared" si="17"/>
        <v>67.733670559254946</v>
      </c>
      <c r="I116" s="15">
        <v>50609</v>
      </c>
      <c r="J116" s="15">
        <v>34276</v>
      </c>
      <c r="K116" s="264">
        <f t="shared" si="20"/>
        <v>67.727084115473531</v>
      </c>
      <c r="L116" s="26">
        <v>140221</v>
      </c>
      <c r="M116" s="15">
        <v>55022</v>
      </c>
      <c r="N116" s="19">
        <f t="shared" si="30"/>
        <v>39.239486239578952</v>
      </c>
      <c r="O116" s="15">
        <f t="shared" si="21"/>
        <v>110044</v>
      </c>
      <c r="P116" s="15">
        <v>46740</v>
      </c>
      <c r="Q116" s="15">
        <v>18339</v>
      </c>
      <c r="R116" s="19">
        <f t="shared" si="22"/>
        <v>39.236200256739409</v>
      </c>
      <c r="S116" s="54">
        <f t="shared" si="23"/>
        <v>36678</v>
      </c>
      <c r="T116" s="26">
        <v>148273</v>
      </c>
      <c r="U116" s="54">
        <v>49423</v>
      </c>
      <c r="V116" s="26">
        <f t="shared" si="32"/>
        <v>101907.7836</v>
      </c>
      <c r="W116" s="54">
        <f t="shared" si="31"/>
        <v>33969.261200000001</v>
      </c>
      <c r="X116" s="181">
        <f t="shared" si="19"/>
        <v>3</v>
      </c>
      <c r="Y116" s="192"/>
      <c r="Z116" s="233"/>
    </row>
    <row r="117" spans="1:29" ht="27" customHeight="1">
      <c r="A117" s="5">
        <v>111</v>
      </c>
      <c r="B117" s="7" t="s">
        <v>87</v>
      </c>
      <c r="C117" s="6" t="s">
        <v>5</v>
      </c>
      <c r="D117" s="15">
        <v>27318</v>
      </c>
      <c r="E117" s="104">
        <v>48353</v>
      </c>
      <c r="F117" s="15">
        <v>135383</v>
      </c>
      <c r="G117" s="15">
        <v>127333</v>
      </c>
      <c r="H117" s="17">
        <f t="shared" si="17"/>
        <v>94.053906325018659</v>
      </c>
      <c r="I117" s="15">
        <v>45105</v>
      </c>
      <c r="J117" s="15">
        <v>42983</v>
      </c>
      <c r="K117" s="264">
        <f t="shared" si="20"/>
        <v>95.295421793592723</v>
      </c>
      <c r="L117" s="26">
        <v>136041</v>
      </c>
      <c r="M117" s="15">
        <v>68252</v>
      </c>
      <c r="N117" s="19">
        <f t="shared" si="30"/>
        <v>50.170169287200181</v>
      </c>
      <c r="O117" s="15">
        <f t="shared" si="21"/>
        <v>136504</v>
      </c>
      <c r="P117" s="15">
        <v>45105</v>
      </c>
      <c r="Q117" s="15">
        <v>22751</v>
      </c>
      <c r="R117" s="19">
        <f t="shared" si="22"/>
        <v>50.440084247866089</v>
      </c>
      <c r="S117" s="54">
        <f t="shared" si="23"/>
        <v>45502</v>
      </c>
      <c r="T117" s="26">
        <v>135013</v>
      </c>
      <c r="U117" s="54">
        <v>45001</v>
      </c>
      <c r="V117" s="26">
        <f t="shared" si="32"/>
        <v>111634.50521999999</v>
      </c>
      <c r="W117" s="54">
        <f t="shared" si="31"/>
        <v>37211.50174</v>
      </c>
      <c r="X117" s="181">
        <f t="shared" si="19"/>
        <v>3</v>
      </c>
      <c r="Y117" s="192"/>
      <c r="Z117" s="233"/>
    </row>
    <row r="118" spans="1:29" ht="27" customHeight="1">
      <c r="A118" s="5">
        <v>112</v>
      </c>
      <c r="B118" s="7" t="s">
        <v>112</v>
      </c>
      <c r="C118" s="6" t="s">
        <v>5</v>
      </c>
      <c r="D118" s="15">
        <v>20564</v>
      </c>
      <c r="E118" s="104">
        <v>36398</v>
      </c>
      <c r="F118" s="15">
        <v>76086</v>
      </c>
      <c r="G118" s="15">
        <v>70369</v>
      </c>
      <c r="H118" s="17">
        <f t="shared" si="17"/>
        <v>92.486134111400247</v>
      </c>
      <c r="I118" s="15">
        <v>25362</v>
      </c>
      <c r="J118" s="15">
        <v>26499</v>
      </c>
      <c r="K118" s="264">
        <f t="shared" si="20"/>
        <v>104.48308493021055</v>
      </c>
      <c r="L118" s="26">
        <v>76086</v>
      </c>
      <c r="M118" s="15">
        <v>37822</v>
      </c>
      <c r="N118" s="19">
        <f t="shared" si="30"/>
        <v>49.709539205635728</v>
      </c>
      <c r="O118" s="15">
        <f t="shared" si="21"/>
        <v>75644</v>
      </c>
      <c r="P118" s="15">
        <v>25362</v>
      </c>
      <c r="Q118" s="15">
        <v>12970</v>
      </c>
      <c r="R118" s="19">
        <f t="shared" si="22"/>
        <v>51.139500039429066</v>
      </c>
      <c r="S118" s="54">
        <f t="shared" si="23"/>
        <v>25940</v>
      </c>
      <c r="T118" s="26">
        <v>81623</v>
      </c>
      <c r="U118" s="54">
        <v>27302</v>
      </c>
      <c r="V118" s="26">
        <f t="shared" si="32"/>
        <v>84033.518519999998</v>
      </c>
      <c r="W118" s="54">
        <f t="shared" si="31"/>
        <v>28011.172839999999</v>
      </c>
      <c r="X118" s="181">
        <f t="shared" si="19"/>
        <v>3</v>
      </c>
      <c r="Y118" s="192"/>
      <c r="Z118" s="233"/>
    </row>
    <row r="119" spans="1:29" ht="27" customHeight="1">
      <c r="A119" s="5">
        <v>113</v>
      </c>
      <c r="B119" s="7" t="s">
        <v>88</v>
      </c>
      <c r="C119" s="6" t="s">
        <v>5</v>
      </c>
      <c r="D119" s="15">
        <v>17461</v>
      </c>
      <c r="E119" s="104">
        <v>30906</v>
      </c>
      <c r="F119" s="15">
        <v>82907</v>
      </c>
      <c r="G119" s="15">
        <v>72128</v>
      </c>
      <c r="H119" s="17">
        <f t="shared" si="17"/>
        <v>86.998685273861071</v>
      </c>
      <c r="I119" s="15">
        <v>27636</v>
      </c>
      <c r="J119" s="15">
        <v>27939</v>
      </c>
      <c r="K119" s="264">
        <f t="shared" si="20"/>
        <v>101.09639600521059</v>
      </c>
      <c r="L119" s="26">
        <v>86713</v>
      </c>
      <c r="M119" s="15">
        <v>37749</v>
      </c>
      <c r="N119" s="19">
        <f t="shared" si="30"/>
        <v>43.533264908375905</v>
      </c>
      <c r="O119" s="15">
        <f t="shared" si="21"/>
        <v>75498</v>
      </c>
      <c r="P119" s="15">
        <v>28904</v>
      </c>
      <c r="Q119" s="15">
        <v>14369</v>
      </c>
      <c r="R119" s="19">
        <f t="shared" si="22"/>
        <v>49.712842513146967</v>
      </c>
      <c r="S119" s="54">
        <f t="shared" si="23"/>
        <v>28738</v>
      </c>
      <c r="T119" s="26">
        <v>108978</v>
      </c>
      <c r="U119" s="54">
        <v>35519</v>
      </c>
      <c r="V119" s="26">
        <f t="shared" si="32"/>
        <v>71353.918439999994</v>
      </c>
      <c r="W119" s="54">
        <f t="shared" si="31"/>
        <v>23784.639479999998</v>
      </c>
      <c r="X119" s="181">
        <f t="shared" si="19"/>
        <v>3</v>
      </c>
      <c r="Y119" s="192"/>
      <c r="Z119" s="233"/>
    </row>
    <row r="120" spans="1:29" ht="25.5" customHeight="1">
      <c r="A120" s="5">
        <v>114</v>
      </c>
      <c r="B120" s="7" t="s">
        <v>25</v>
      </c>
      <c r="C120" s="6" t="s">
        <v>5</v>
      </c>
      <c r="D120" s="15">
        <v>19992</v>
      </c>
      <c r="E120" s="104">
        <v>35386</v>
      </c>
      <c r="F120" s="15">
        <v>109286</v>
      </c>
      <c r="G120" s="15">
        <v>63170</v>
      </c>
      <c r="H120" s="17">
        <f t="shared" si="17"/>
        <v>57.802463261533951</v>
      </c>
      <c r="I120" s="15">
        <v>36429</v>
      </c>
      <c r="J120" s="15">
        <v>24295</v>
      </c>
      <c r="K120" s="264">
        <f t="shared" si="20"/>
        <v>66.69137225836559</v>
      </c>
      <c r="L120" s="26">
        <v>108296</v>
      </c>
      <c r="M120" s="15">
        <v>17064</v>
      </c>
      <c r="N120" s="19">
        <f t="shared" si="30"/>
        <v>15.756814656127649</v>
      </c>
      <c r="O120" s="15">
        <f t="shared" si="21"/>
        <v>34128</v>
      </c>
      <c r="P120" s="15">
        <v>36099</v>
      </c>
      <c r="Q120" s="15">
        <v>6563</v>
      </c>
      <c r="R120" s="19">
        <f t="shared" si="22"/>
        <v>18.180559018255352</v>
      </c>
      <c r="S120" s="54">
        <f t="shared" si="23"/>
        <v>13126</v>
      </c>
      <c r="T120" s="26">
        <v>108296</v>
      </c>
      <c r="U120" s="54">
        <v>36099</v>
      </c>
      <c r="V120" s="26">
        <f t="shared" si="32"/>
        <v>81697.073640000002</v>
      </c>
      <c r="W120" s="54">
        <f t="shared" si="31"/>
        <v>27232.35788</v>
      </c>
      <c r="X120" s="181">
        <f t="shared" si="19"/>
        <v>3</v>
      </c>
      <c r="Y120" s="192"/>
      <c r="Z120" s="233"/>
    </row>
    <row r="121" spans="1:29" ht="25.5" customHeight="1">
      <c r="A121" s="5">
        <v>115</v>
      </c>
      <c r="B121" s="7" t="s">
        <v>89</v>
      </c>
      <c r="C121" s="6" t="s">
        <v>5</v>
      </c>
      <c r="D121" s="15">
        <v>62816</v>
      </c>
      <c r="E121" s="104">
        <v>111184</v>
      </c>
      <c r="F121" s="15">
        <v>236128</v>
      </c>
      <c r="G121" s="15">
        <v>203915</v>
      </c>
      <c r="H121" s="17">
        <f t="shared" si="17"/>
        <v>86.357822875728417</v>
      </c>
      <c r="I121" s="15">
        <v>78783</v>
      </c>
      <c r="J121" s="15">
        <v>66219</v>
      </c>
      <c r="K121" s="264">
        <f t="shared" si="20"/>
        <v>84.052397090742929</v>
      </c>
      <c r="L121" s="26">
        <v>223065</v>
      </c>
      <c r="M121" s="15">
        <v>121499</v>
      </c>
      <c r="N121" s="19">
        <f t="shared" si="30"/>
        <v>54.467980185147823</v>
      </c>
      <c r="O121" s="15">
        <f t="shared" si="21"/>
        <v>242998</v>
      </c>
      <c r="P121" s="15">
        <v>74355</v>
      </c>
      <c r="Q121" s="15">
        <v>40499</v>
      </c>
      <c r="R121" s="19">
        <f t="shared" si="22"/>
        <v>54.467083585501982</v>
      </c>
      <c r="S121" s="54">
        <f t="shared" si="23"/>
        <v>80998</v>
      </c>
      <c r="T121" s="26">
        <v>242685</v>
      </c>
      <c r="U121" s="54">
        <v>78206</v>
      </c>
      <c r="V121" s="26">
        <f t="shared" si="32"/>
        <v>256694.94816</v>
      </c>
      <c r="W121" s="54">
        <f t="shared" si="31"/>
        <v>85564.98272</v>
      </c>
      <c r="X121" s="181">
        <f t="shared" si="19"/>
        <v>3</v>
      </c>
      <c r="Y121" s="192"/>
      <c r="Z121" s="233"/>
    </row>
    <row r="122" spans="1:29" s="226" customFormat="1" ht="25.5" customHeight="1">
      <c r="A122" s="5">
        <v>116</v>
      </c>
      <c r="B122" s="217" t="s">
        <v>26</v>
      </c>
      <c r="C122" s="218" t="s">
        <v>5</v>
      </c>
      <c r="D122" s="219"/>
      <c r="E122" s="260"/>
      <c r="F122" s="219">
        <v>872</v>
      </c>
      <c r="G122" s="219">
        <v>377</v>
      </c>
      <c r="H122" s="221">
        <f t="shared" si="17"/>
        <v>43.23394495412844</v>
      </c>
      <c r="I122" s="219">
        <v>287</v>
      </c>
      <c r="J122" s="219">
        <v>93</v>
      </c>
      <c r="K122" s="266">
        <f t="shared" si="20"/>
        <v>32.404181184668992</v>
      </c>
      <c r="L122" s="220">
        <v>864</v>
      </c>
      <c r="M122" s="219">
        <v>145</v>
      </c>
      <c r="N122" s="222">
        <f t="shared" si="30"/>
        <v>16.782407407407408</v>
      </c>
      <c r="O122" s="219">
        <f t="shared" si="21"/>
        <v>290</v>
      </c>
      <c r="P122" s="219">
        <v>288</v>
      </c>
      <c r="Q122" s="219">
        <v>30</v>
      </c>
      <c r="R122" s="222">
        <f t="shared" si="22"/>
        <v>10.416666666666666</v>
      </c>
      <c r="S122" s="223">
        <f t="shared" si="23"/>
        <v>60</v>
      </c>
      <c r="T122" s="228"/>
      <c r="U122" s="229"/>
      <c r="V122" s="220">
        <f>W122*1.5</f>
        <v>594</v>
      </c>
      <c r="W122" s="227">
        <v>396</v>
      </c>
      <c r="X122" s="225">
        <f t="shared" si="19"/>
        <v>1.5</v>
      </c>
      <c r="Y122" s="230"/>
      <c r="Z122" s="280"/>
      <c r="AC122" s="314"/>
    </row>
    <row r="123" spans="1:29" ht="25.5" customHeight="1">
      <c r="A123" s="5">
        <v>117</v>
      </c>
      <c r="B123" s="7" t="s">
        <v>90</v>
      </c>
      <c r="C123" s="6" t="s">
        <v>5</v>
      </c>
      <c r="D123" s="15">
        <v>30694</v>
      </c>
      <c r="E123" s="104">
        <v>54328</v>
      </c>
      <c r="F123" s="15">
        <v>132050</v>
      </c>
      <c r="G123" s="15">
        <v>120589</v>
      </c>
      <c r="H123" s="17">
        <f t="shared" si="17"/>
        <v>91.320711851571374</v>
      </c>
      <c r="I123" s="15">
        <v>44017</v>
      </c>
      <c r="J123" s="15">
        <v>50321</v>
      </c>
      <c r="K123" s="264">
        <f t="shared" si="20"/>
        <v>114.3217393279869</v>
      </c>
      <c r="L123" s="26">
        <v>118712</v>
      </c>
      <c r="M123" s="15">
        <v>67563</v>
      </c>
      <c r="N123" s="19">
        <f t="shared" si="30"/>
        <v>56.91337017319227</v>
      </c>
      <c r="O123" s="15">
        <f t="shared" si="21"/>
        <v>135126</v>
      </c>
      <c r="P123" s="15">
        <v>39090</v>
      </c>
      <c r="Q123" s="15">
        <v>22121</v>
      </c>
      <c r="R123" s="19">
        <f t="shared" si="22"/>
        <v>56.589920695830138</v>
      </c>
      <c r="S123" s="54">
        <f t="shared" si="23"/>
        <v>44242</v>
      </c>
      <c r="T123" s="26">
        <v>118712</v>
      </c>
      <c r="U123" s="54">
        <v>39811</v>
      </c>
      <c r="V123" s="26">
        <f t="shared" si="32"/>
        <v>125429.22672000001</v>
      </c>
      <c r="W123" s="54">
        <f>E123-(E123*$Y$7/100)</f>
        <v>41809.74224</v>
      </c>
      <c r="X123" s="181">
        <f t="shared" si="19"/>
        <v>3</v>
      </c>
      <c r="Y123" s="192"/>
      <c r="Z123" s="233"/>
    </row>
    <row r="124" spans="1:29" ht="26.25" customHeight="1">
      <c r="A124" s="5">
        <v>118</v>
      </c>
      <c r="B124" s="7" t="s">
        <v>91</v>
      </c>
      <c r="C124" s="6" t="s">
        <v>5</v>
      </c>
      <c r="D124" s="15">
        <v>21388</v>
      </c>
      <c r="E124" s="104">
        <v>37857</v>
      </c>
      <c r="F124" s="15">
        <v>118388</v>
      </c>
      <c r="G124" s="15">
        <v>99331</v>
      </c>
      <c r="H124" s="17">
        <f t="shared" si="17"/>
        <v>83.90292935094773</v>
      </c>
      <c r="I124" s="15">
        <v>36535</v>
      </c>
      <c r="J124" s="15">
        <v>29688</v>
      </c>
      <c r="K124" s="264">
        <f t="shared" si="20"/>
        <v>81.259066648419321</v>
      </c>
      <c r="L124" s="26">
        <v>118388</v>
      </c>
      <c r="M124" s="15">
        <v>52129</v>
      </c>
      <c r="N124" s="19">
        <f t="shared" si="30"/>
        <v>44.032334358211983</v>
      </c>
      <c r="O124" s="15">
        <f t="shared" si="21"/>
        <v>104258</v>
      </c>
      <c r="P124" s="15">
        <v>39463</v>
      </c>
      <c r="Q124" s="15">
        <v>18279</v>
      </c>
      <c r="R124" s="19">
        <f t="shared" si="22"/>
        <v>46.319337100575225</v>
      </c>
      <c r="S124" s="54">
        <f t="shared" si="23"/>
        <v>36558</v>
      </c>
      <c r="T124" s="26">
        <v>120789</v>
      </c>
      <c r="U124" s="54">
        <v>38747</v>
      </c>
      <c r="V124" s="26">
        <f t="shared" si="32"/>
        <v>87401.970180000004</v>
      </c>
      <c r="W124" s="54">
        <f>E124-(E124*$Y$7/100)</f>
        <v>29133.99006</v>
      </c>
      <c r="X124" s="181">
        <f t="shared" si="19"/>
        <v>3</v>
      </c>
      <c r="Y124" s="192"/>
      <c r="Z124" s="233"/>
    </row>
    <row r="125" spans="1:29" ht="26.25" customHeight="1">
      <c r="A125" s="5">
        <v>119</v>
      </c>
      <c r="B125" s="7" t="s">
        <v>113</v>
      </c>
      <c r="C125" s="6" t="s">
        <v>5</v>
      </c>
      <c r="D125" s="15">
        <v>17374</v>
      </c>
      <c r="E125" s="104">
        <v>30752</v>
      </c>
      <c r="F125" s="15">
        <v>93336</v>
      </c>
      <c r="G125" s="15">
        <v>73672</v>
      </c>
      <c r="H125" s="17">
        <f t="shared" si="17"/>
        <v>78.932030513413892</v>
      </c>
      <c r="I125" s="15">
        <v>30704</v>
      </c>
      <c r="J125" s="15">
        <v>28937</v>
      </c>
      <c r="K125" s="264">
        <f t="shared" si="20"/>
        <v>94.245049504950501</v>
      </c>
      <c r="L125" s="26">
        <v>93336</v>
      </c>
      <c r="M125" s="15">
        <v>41902</v>
      </c>
      <c r="N125" s="19">
        <f t="shared" si="30"/>
        <v>44.893717322362221</v>
      </c>
      <c r="O125" s="15">
        <f t="shared" si="21"/>
        <v>83804</v>
      </c>
      <c r="P125" s="15">
        <v>31112</v>
      </c>
      <c r="Q125" s="15">
        <v>13143</v>
      </c>
      <c r="R125" s="19">
        <f t="shared" si="22"/>
        <v>42.244150167138081</v>
      </c>
      <c r="S125" s="54">
        <f t="shared" si="23"/>
        <v>26286</v>
      </c>
      <c r="T125" s="26">
        <v>84944</v>
      </c>
      <c r="U125" s="54">
        <v>28314</v>
      </c>
      <c r="V125" s="26">
        <f t="shared" si="32"/>
        <v>70998.372479999991</v>
      </c>
      <c r="W125" s="54">
        <f>E125-(E125*$Y$7/100)</f>
        <v>23666.124159999999</v>
      </c>
      <c r="X125" s="181">
        <f t="shared" si="19"/>
        <v>2.9999999999999996</v>
      </c>
      <c r="Y125" s="192"/>
      <c r="Z125" s="233"/>
    </row>
    <row r="126" spans="1:29" s="50" customFormat="1" ht="29.25" customHeight="1">
      <c r="A126" s="5">
        <v>120</v>
      </c>
      <c r="B126" s="111" t="s">
        <v>92</v>
      </c>
      <c r="C126" s="108" t="s">
        <v>7</v>
      </c>
      <c r="D126" s="109"/>
      <c r="E126" s="259"/>
      <c r="F126" s="109">
        <v>218525</v>
      </c>
      <c r="G126" s="109">
        <v>219645</v>
      </c>
      <c r="H126" s="90">
        <f t="shared" si="17"/>
        <v>100.51252717080426</v>
      </c>
      <c r="I126" s="109">
        <v>106734</v>
      </c>
      <c r="J126" s="109">
        <v>109199</v>
      </c>
      <c r="K126" s="265">
        <f t="shared" si="20"/>
        <v>102.30947964097663</v>
      </c>
      <c r="L126" s="113">
        <v>228601</v>
      </c>
      <c r="M126" s="109">
        <v>112158</v>
      </c>
      <c r="N126" s="116">
        <f t="shared" si="30"/>
        <v>49.062777503160525</v>
      </c>
      <c r="O126" s="109">
        <f t="shared" si="21"/>
        <v>224316</v>
      </c>
      <c r="P126" s="109">
        <v>114300</v>
      </c>
      <c r="Q126" s="109">
        <v>56082</v>
      </c>
      <c r="R126" s="116">
        <f t="shared" si="22"/>
        <v>49.065616797900262</v>
      </c>
      <c r="S126" s="119">
        <f t="shared" si="23"/>
        <v>112164</v>
      </c>
      <c r="T126" s="113">
        <v>229151</v>
      </c>
      <c r="U126" s="119">
        <v>114576</v>
      </c>
      <c r="V126" s="113">
        <f>W126*2</f>
        <v>229152</v>
      </c>
      <c r="W126" s="129">
        <v>114576</v>
      </c>
      <c r="X126" s="181">
        <f t="shared" si="19"/>
        <v>2</v>
      </c>
      <c r="Y126" s="506" t="s">
        <v>173</v>
      </c>
      <c r="Z126" s="506"/>
      <c r="AC126" s="313"/>
    </row>
    <row r="127" spans="1:29" s="50" customFormat="1" ht="28.5" customHeight="1">
      <c r="A127" s="5">
        <v>121</v>
      </c>
      <c r="B127" s="111" t="s">
        <v>93</v>
      </c>
      <c r="C127" s="108" t="s">
        <v>7</v>
      </c>
      <c r="D127" s="109"/>
      <c r="E127" s="259"/>
      <c r="F127" s="109">
        <v>123628</v>
      </c>
      <c r="G127" s="109">
        <v>123583</v>
      </c>
      <c r="H127" s="90">
        <f t="shared" si="17"/>
        <v>99.963600478855923</v>
      </c>
      <c r="I127" s="109">
        <v>58904</v>
      </c>
      <c r="J127" s="109">
        <v>24458</v>
      </c>
      <c r="K127" s="265">
        <f t="shared" si="20"/>
        <v>41.52179818008964</v>
      </c>
      <c r="L127" s="113">
        <v>126038</v>
      </c>
      <c r="M127" s="109">
        <v>66833</v>
      </c>
      <c r="N127" s="116">
        <f t="shared" si="30"/>
        <v>53.026071502245351</v>
      </c>
      <c r="O127" s="109">
        <f t="shared" si="21"/>
        <v>133666</v>
      </c>
      <c r="P127" s="109">
        <v>63269</v>
      </c>
      <c r="Q127" s="109">
        <v>28115</v>
      </c>
      <c r="R127" s="116">
        <f t="shared" si="22"/>
        <v>44.437244148002975</v>
      </c>
      <c r="S127" s="119">
        <f t="shared" si="23"/>
        <v>56230</v>
      </c>
      <c r="T127" s="113">
        <v>132699</v>
      </c>
      <c r="U127" s="119">
        <v>66348</v>
      </c>
      <c r="V127" s="113">
        <f t="shared" ref="V127:V139" si="33">W127*2</f>
        <v>132696</v>
      </c>
      <c r="W127" s="129">
        <v>66348</v>
      </c>
      <c r="X127" s="181">
        <f t="shared" si="19"/>
        <v>2</v>
      </c>
      <c r="Y127" s="506" t="s">
        <v>173</v>
      </c>
      <c r="Z127" s="506"/>
      <c r="AC127" s="313"/>
    </row>
    <row r="128" spans="1:29" s="50" customFormat="1" ht="38.25" customHeight="1">
      <c r="A128" s="5">
        <v>122</v>
      </c>
      <c r="B128" s="111" t="s">
        <v>94</v>
      </c>
      <c r="C128" s="108" t="s">
        <v>7</v>
      </c>
      <c r="D128" s="109"/>
      <c r="E128" s="259"/>
      <c r="F128" s="109">
        <v>142462</v>
      </c>
      <c r="G128" s="109">
        <v>145804</v>
      </c>
      <c r="H128" s="90">
        <f t="shared" si="17"/>
        <v>102.34588872822226</v>
      </c>
      <c r="I128" s="109">
        <v>64992</v>
      </c>
      <c r="J128" s="109">
        <v>64296</v>
      </c>
      <c r="K128" s="265">
        <f t="shared" si="20"/>
        <v>98.929098966026586</v>
      </c>
      <c r="L128" s="113">
        <v>175800</v>
      </c>
      <c r="M128" s="109">
        <v>75092</v>
      </c>
      <c r="N128" s="116">
        <f t="shared" si="30"/>
        <v>42.714448236632535</v>
      </c>
      <c r="O128" s="109">
        <f t="shared" si="21"/>
        <v>150184</v>
      </c>
      <c r="P128" s="109">
        <v>87900</v>
      </c>
      <c r="Q128" s="109">
        <v>43249</v>
      </c>
      <c r="R128" s="116">
        <f t="shared" si="22"/>
        <v>49.202502844141073</v>
      </c>
      <c r="S128" s="119">
        <f t="shared" si="23"/>
        <v>86498</v>
      </c>
      <c r="T128" s="113">
        <v>151500</v>
      </c>
      <c r="U128" s="119">
        <v>75750</v>
      </c>
      <c r="V128" s="113">
        <v>200000</v>
      </c>
      <c r="W128" s="129">
        <v>100000</v>
      </c>
      <c r="X128" s="181">
        <f t="shared" si="19"/>
        <v>2</v>
      </c>
      <c r="Y128" s="506" t="s">
        <v>173</v>
      </c>
      <c r="Z128" s="506"/>
      <c r="AC128" s="313"/>
    </row>
    <row r="129" spans="1:29" s="50" customFormat="1" ht="25.5" customHeight="1">
      <c r="A129" s="5">
        <v>123</v>
      </c>
      <c r="B129" s="111" t="s">
        <v>150</v>
      </c>
      <c r="C129" s="108" t="s">
        <v>7</v>
      </c>
      <c r="D129" s="109"/>
      <c r="E129" s="259"/>
      <c r="F129" s="109">
        <v>40585</v>
      </c>
      <c r="G129" s="109">
        <v>40168</v>
      </c>
      <c r="H129" s="90">
        <f t="shared" si="17"/>
        <v>98.972526795614144</v>
      </c>
      <c r="I129" s="109">
        <v>20293</v>
      </c>
      <c r="J129" s="109">
        <v>12560</v>
      </c>
      <c r="K129" s="265">
        <f t="shared" si="20"/>
        <v>61.893263686985655</v>
      </c>
      <c r="L129" s="113">
        <v>40858</v>
      </c>
      <c r="M129" s="109">
        <v>20864</v>
      </c>
      <c r="N129" s="116">
        <f t="shared" si="30"/>
        <v>51.064662979098344</v>
      </c>
      <c r="O129" s="109">
        <f t="shared" si="21"/>
        <v>41728</v>
      </c>
      <c r="P129" s="109">
        <v>20429</v>
      </c>
      <c r="Q129" s="109">
        <v>10432</v>
      </c>
      <c r="R129" s="116">
        <f t="shared" si="22"/>
        <v>51.064662979098344</v>
      </c>
      <c r="S129" s="119">
        <f t="shared" si="23"/>
        <v>20864</v>
      </c>
      <c r="T129" s="113">
        <v>40585</v>
      </c>
      <c r="U129" s="119">
        <v>20293</v>
      </c>
      <c r="V129" s="113">
        <f t="shared" si="33"/>
        <v>40586</v>
      </c>
      <c r="W129" s="129">
        <v>20293</v>
      </c>
      <c r="X129" s="181">
        <f t="shared" si="19"/>
        <v>2</v>
      </c>
      <c r="Y129" s="506" t="s">
        <v>173</v>
      </c>
      <c r="Z129" s="506"/>
      <c r="AC129" s="313"/>
    </row>
    <row r="130" spans="1:29" s="50" customFormat="1" ht="30.75" customHeight="1">
      <c r="A130" s="5">
        <v>124</v>
      </c>
      <c r="B130" s="111" t="s">
        <v>151</v>
      </c>
      <c r="C130" s="108" t="s">
        <v>6</v>
      </c>
      <c r="D130" s="109"/>
      <c r="E130" s="259"/>
      <c r="F130" s="109">
        <v>14486</v>
      </c>
      <c r="G130" s="109">
        <v>14412</v>
      </c>
      <c r="H130" s="90">
        <f t="shared" si="17"/>
        <v>99.489161949468453</v>
      </c>
      <c r="I130" s="109">
        <v>7115</v>
      </c>
      <c r="J130" s="109">
        <v>5720</v>
      </c>
      <c r="K130" s="265">
        <f t="shared" si="20"/>
        <v>80.393534785664087</v>
      </c>
      <c r="L130" s="113">
        <v>14458</v>
      </c>
      <c r="M130" s="109">
        <v>6202</v>
      </c>
      <c r="N130" s="116">
        <f t="shared" si="30"/>
        <v>42.896666205560933</v>
      </c>
      <c r="O130" s="109">
        <f t="shared" si="21"/>
        <v>12404</v>
      </c>
      <c r="P130" s="109">
        <v>7229</v>
      </c>
      <c r="Q130" s="109">
        <v>2948</v>
      </c>
      <c r="R130" s="116">
        <f t="shared" si="22"/>
        <v>40.780190897772862</v>
      </c>
      <c r="S130" s="119">
        <f t="shared" si="23"/>
        <v>5896</v>
      </c>
      <c r="T130" s="113">
        <v>13150</v>
      </c>
      <c r="U130" s="119">
        <v>6575</v>
      </c>
      <c r="V130" s="113">
        <f t="shared" si="33"/>
        <v>13150</v>
      </c>
      <c r="W130" s="129">
        <v>6575</v>
      </c>
      <c r="X130" s="181">
        <f t="shared" si="19"/>
        <v>2</v>
      </c>
      <c r="Y130" s="506" t="s">
        <v>173</v>
      </c>
      <c r="Z130" s="506"/>
      <c r="AC130" s="313"/>
    </row>
    <row r="131" spans="1:29" s="50" customFormat="1" ht="45" customHeight="1">
      <c r="A131" s="5">
        <v>125</v>
      </c>
      <c r="B131" s="111" t="s">
        <v>95</v>
      </c>
      <c r="C131" s="108" t="s">
        <v>7</v>
      </c>
      <c r="D131" s="109"/>
      <c r="E131" s="259"/>
      <c r="F131" s="109">
        <v>64278</v>
      </c>
      <c r="G131" s="109">
        <v>61830</v>
      </c>
      <c r="H131" s="90">
        <f t="shared" si="17"/>
        <v>96.191542985158222</v>
      </c>
      <c r="I131" s="109">
        <v>22684</v>
      </c>
      <c r="J131" s="109">
        <v>21771</v>
      </c>
      <c r="K131" s="265">
        <f t="shared" si="20"/>
        <v>95.975136660201017</v>
      </c>
      <c r="L131" s="113">
        <v>69136</v>
      </c>
      <c r="M131" s="109">
        <v>33958</v>
      </c>
      <c r="N131" s="116">
        <f t="shared" si="30"/>
        <v>49.117681092339737</v>
      </c>
      <c r="O131" s="109">
        <f t="shared" si="21"/>
        <v>67916</v>
      </c>
      <c r="P131" s="109">
        <v>34568</v>
      </c>
      <c r="Q131" s="109">
        <v>16979</v>
      </c>
      <c r="R131" s="116">
        <f t="shared" si="22"/>
        <v>49.117681092339737</v>
      </c>
      <c r="S131" s="119">
        <f t="shared" si="23"/>
        <v>33958</v>
      </c>
      <c r="T131" s="113">
        <v>69136</v>
      </c>
      <c r="U131" s="119">
        <v>34568</v>
      </c>
      <c r="V131" s="113">
        <f t="shared" si="33"/>
        <v>69136</v>
      </c>
      <c r="W131" s="129">
        <v>34568</v>
      </c>
      <c r="X131" s="181">
        <f t="shared" si="19"/>
        <v>2</v>
      </c>
      <c r="Y131" s="506" t="s">
        <v>173</v>
      </c>
      <c r="Z131" s="506"/>
      <c r="AC131" s="313"/>
    </row>
    <row r="132" spans="1:29" s="50" customFormat="1" ht="30.75" customHeight="1">
      <c r="A132" s="5">
        <v>126</v>
      </c>
      <c r="B132" s="111" t="s">
        <v>148</v>
      </c>
      <c r="C132" s="108" t="s">
        <v>6</v>
      </c>
      <c r="D132" s="109"/>
      <c r="E132" s="259"/>
      <c r="F132" s="109">
        <v>242000</v>
      </c>
      <c r="G132" s="109">
        <v>243002</v>
      </c>
      <c r="H132" s="90">
        <f t="shared" si="17"/>
        <v>100.41404958677687</v>
      </c>
      <c r="I132" s="109">
        <v>85211</v>
      </c>
      <c r="J132" s="109">
        <v>84611</v>
      </c>
      <c r="K132" s="265">
        <f t="shared" si="20"/>
        <v>99.295865557263724</v>
      </c>
      <c r="L132" s="113">
        <v>242000</v>
      </c>
      <c r="M132" s="109">
        <v>121527</v>
      </c>
      <c r="N132" s="116">
        <f t="shared" si="30"/>
        <v>50.217768595041321</v>
      </c>
      <c r="O132" s="109">
        <f t="shared" si="21"/>
        <v>243054</v>
      </c>
      <c r="P132" s="109">
        <v>85211</v>
      </c>
      <c r="Q132" s="109">
        <v>50590</v>
      </c>
      <c r="R132" s="116">
        <f t="shared" si="22"/>
        <v>59.370269096712867</v>
      </c>
      <c r="S132" s="119">
        <f t="shared" si="23"/>
        <v>101180</v>
      </c>
      <c r="T132" s="113">
        <v>242000</v>
      </c>
      <c r="U132" s="119">
        <v>85211</v>
      </c>
      <c r="V132" s="113">
        <f t="shared" si="33"/>
        <v>202360</v>
      </c>
      <c r="W132" s="129">
        <v>101180</v>
      </c>
      <c r="X132" s="181">
        <f t="shared" si="19"/>
        <v>2</v>
      </c>
      <c r="Y132" s="194" t="s">
        <v>178</v>
      </c>
      <c r="Z132" s="278"/>
      <c r="AC132" s="313"/>
    </row>
    <row r="133" spans="1:29" s="50" customFormat="1" ht="33" customHeight="1">
      <c r="A133" s="5">
        <v>127</v>
      </c>
      <c r="B133" s="111" t="s">
        <v>149</v>
      </c>
      <c r="C133" s="108" t="s">
        <v>6</v>
      </c>
      <c r="D133" s="109"/>
      <c r="E133" s="259"/>
      <c r="F133" s="109">
        <v>77973</v>
      </c>
      <c r="G133" s="109">
        <v>86238</v>
      </c>
      <c r="H133" s="90">
        <f t="shared" si="17"/>
        <v>110.59982301565927</v>
      </c>
      <c r="I133" s="109">
        <v>27126</v>
      </c>
      <c r="J133" s="109">
        <v>28239</v>
      </c>
      <c r="K133" s="265">
        <f t="shared" si="20"/>
        <v>104.10307454103074</v>
      </c>
      <c r="L133" s="113">
        <v>80200</v>
      </c>
      <c r="M133" s="109">
        <v>46032</v>
      </c>
      <c r="N133" s="116">
        <f t="shared" si="30"/>
        <v>57.396508728179555</v>
      </c>
      <c r="O133" s="109">
        <f>M133*2</f>
        <v>92064</v>
      </c>
      <c r="P133" s="109">
        <v>28239</v>
      </c>
      <c r="Q133" s="109">
        <v>14119</v>
      </c>
      <c r="R133" s="116">
        <f t="shared" si="22"/>
        <v>49.99822939905804</v>
      </c>
      <c r="S133" s="119">
        <f t="shared" si="23"/>
        <v>28238</v>
      </c>
      <c r="T133" s="113">
        <v>80200</v>
      </c>
      <c r="U133" s="119">
        <v>28239</v>
      </c>
      <c r="V133" s="113">
        <f t="shared" si="33"/>
        <v>56478</v>
      </c>
      <c r="W133" s="129">
        <v>28239</v>
      </c>
      <c r="X133" s="181">
        <f t="shared" si="19"/>
        <v>2</v>
      </c>
      <c r="Y133" s="506" t="s">
        <v>173</v>
      </c>
      <c r="Z133" s="506"/>
      <c r="AC133" s="313"/>
    </row>
    <row r="134" spans="1:29" s="126" customFormat="1" ht="42.75" customHeight="1">
      <c r="A134" s="5">
        <v>128</v>
      </c>
      <c r="B134" s="111" t="s">
        <v>96</v>
      </c>
      <c r="C134" s="108" t="s">
        <v>6</v>
      </c>
      <c r="D134" s="109"/>
      <c r="E134" s="259"/>
      <c r="F134" s="117">
        <v>96552</v>
      </c>
      <c r="G134" s="117">
        <v>107918</v>
      </c>
      <c r="H134" s="90">
        <f t="shared" si="17"/>
        <v>111.77189493744304</v>
      </c>
      <c r="I134" s="109">
        <v>43925</v>
      </c>
      <c r="J134" s="109">
        <v>48788</v>
      </c>
      <c r="K134" s="265">
        <f t="shared" si="20"/>
        <v>111.07114399544677</v>
      </c>
      <c r="L134" s="124">
        <v>97217</v>
      </c>
      <c r="M134" s="117">
        <v>51276</v>
      </c>
      <c r="N134" s="116">
        <f t="shared" si="30"/>
        <v>52.743861670284012</v>
      </c>
      <c r="O134" s="109">
        <f t="shared" si="21"/>
        <v>102552</v>
      </c>
      <c r="P134" s="117">
        <v>44487</v>
      </c>
      <c r="Q134" s="117">
        <v>25305</v>
      </c>
      <c r="R134" s="116">
        <f t="shared" si="22"/>
        <v>56.881785690201632</v>
      </c>
      <c r="S134" s="119">
        <f t="shared" si="23"/>
        <v>50610</v>
      </c>
      <c r="T134" s="124">
        <v>100414</v>
      </c>
      <c r="U134" s="125">
        <v>50208</v>
      </c>
      <c r="V134" s="113">
        <f t="shared" si="33"/>
        <v>100416</v>
      </c>
      <c r="W134" s="131">
        <v>50208</v>
      </c>
      <c r="X134" s="181">
        <f t="shared" si="19"/>
        <v>2</v>
      </c>
      <c r="Y134" s="506" t="s">
        <v>173</v>
      </c>
      <c r="Z134" s="506"/>
      <c r="AC134" s="317"/>
    </row>
    <row r="135" spans="1:29" s="226" customFormat="1" ht="29.25" customHeight="1">
      <c r="A135" s="5">
        <v>129</v>
      </c>
      <c r="B135" s="217" t="s">
        <v>193</v>
      </c>
      <c r="C135" s="218" t="s">
        <v>6</v>
      </c>
      <c r="D135" s="219"/>
      <c r="E135" s="260"/>
      <c r="F135" s="219">
        <v>91616</v>
      </c>
      <c r="G135" s="219">
        <v>99454</v>
      </c>
      <c r="H135" s="221">
        <f t="shared" si="17"/>
        <v>108.55527418791478</v>
      </c>
      <c r="I135" s="219">
        <v>45808</v>
      </c>
      <c r="J135" s="219">
        <v>30112</v>
      </c>
      <c r="K135" s="266">
        <f t="shared" si="20"/>
        <v>65.735242752357664</v>
      </c>
      <c r="L135" s="220">
        <v>169369</v>
      </c>
      <c r="M135" s="219">
        <v>45701</v>
      </c>
      <c r="N135" s="222">
        <f t="shared" si="30"/>
        <v>26.983096080156344</v>
      </c>
      <c r="O135" s="219">
        <f t="shared" si="21"/>
        <v>91402</v>
      </c>
      <c r="P135" s="219">
        <v>79053</v>
      </c>
      <c r="Q135" s="219">
        <v>6597</v>
      </c>
      <c r="R135" s="222">
        <f t="shared" si="22"/>
        <v>8.3450343440476651</v>
      </c>
      <c r="S135" s="223">
        <f t="shared" si="23"/>
        <v>13194</v>
      </c>
      <c r="T135" s="220">
        <v>71856</v>
      </c>
      <c r="U135" s="223">
        <v>35922</v>
      </c>
      <c r="V135" s="220">
        <f>W135*1.5</f>
        <v>60837</v>
      </c>
      <c r="W135" s="224">
        <v>40558</v>
      </c>
      <c r="X135" s="225">
        <f t="shared" si="19"/>
        <v>1.5</v>
      </c>
      <c r="Y135" s="541" t="s">
        <v>173</v>
      </c>
      <c r="Z135" s="541"/>
      <c r="AC135" s="314"/>
    </row>
    <row r="136" spans="1:29" s="50" customFormat="1" ht="31.5" customHeight="1">
      <c r="A136" s="5">
        <v>130</v>
      </c>
      <c r="B136" s="112" t="s">
        <v>97</v>
      </c>
      <c r="C136" s="108" t="s">
        <v>7</v>
      </c>
      <c r="D136" s="109"/>
      <c r="E136" s="259"/>
      <c r="F136" s="109">
        <v>47254</v>
      </c>
      <c r="G136" s="109">
        <v>32214</v>
      </c>
      <c r="H136" s="90">
        <f t="shared" ref="H136:H157" si="34">G136/F136*100</f>
        <v>68.172006602615653</v>
      </c>
      <c r="I136" s="109">
        <v>23960</v>
      </c>
      <c r="J136" s="109">
        <v>10829</v>
      </c>
      <c r="K136" s="265">
        <f t="shared" si="20"/>
        <v>45.19616026711185</v>
      </c>
      <c r="L136" s="113">
        <v>37652</v>
      </c>
      <c r="M136" s="109">
        <v>15209</v>
      </c>
      <c r="N136" s="116">
        <f t="shared" si="30"/>
        <v>40.39360458939764</v>
      </c>
      <c r="O136" s="109">
        <f t="shared" si="21"/>
        <v>30418</v>
      </c>
      <c r="P136" s="109">
        <v>18826</v>
      </c>
      <c r="Q136" s="109">
        <v>8227</v>
      </c>
      <c r="R136" s="116">
        <f t="shared" si="22"/>
        <v>43.700201848507383</v>
      </c>
      <c r="S136" s="119">
        <f t="shared" si="23"/>
        <v>16454</v>
      </c>
      <c r="T136" s="113">
        <v>29768</v>
      </c>
      <c r="U136" s="119">
        <v>13016</v>
      </c>
      <c r="V136" s="113">
        <f t="shared" si="33"/>
        <v>26032</v>
      </c>
      <c r="W136" s="129">
        <v>13016</v>
      </c>
      <c r="X136" s="181">
        <f t="shared" ref="X136:X157" si="35">V136/W136</f>
        <v>2</v>
      </c>
      <c r="Y136" s="506" t="s">
        <v>173</v>
      </c>
      <c r="Z136" s="506"/>
      <c r="AC136" s="313"/>
    </row>
    <row r="137" spans="1:29" s="50" customFormat="1" ht="42.75" customHeight="1">
      <c r="A137" s="5">
        <v>131</v>
      </c>
      <c r="B137" s="112" t="s">
        <v>147</v>
      </c>
      <c r="C137" s="108" t="s">
        <v>5</v>
      </c>
      <c r="D137" s="109"/>
      <c r="E137" s="259"/>
      <c r="F137" s="109"/>
      <c r="G137" s="109"/>
      <c r="H137" s="90"/>
      <c r="I137" s="109"/>
      <c r="J137" s="109"/>
      <c r="K137" s="265"/>
      <c r="L137" s="113"/>
      <c r="M137" s="109"/>
      <c r="N137" s="116"/>
      <c r="O137" s="109"/>
      <c r="P137" s="109"/>
      <c r="Q137" s="109"/>
      <c r="R137" s="116"/>
      <c r="S137" s="119"/>
      <c r="T137" s="113">
        <v>3593</v>
      </c>
      <c r="U137" s="119">
        <v>3593</v>
      </c>
      <c r="V137" s="113">
        <f>W137*1.5</f>
        <v>3804</v>
      </c>
      <c r="W137" s="130">
        <v>2536</v>
      </c>
      <c r="X137" s="181">
        <f t="shared" si="35"/>
        <v>1.5</v>
      </c>
      <c r="Y137" s="194"/>
      <c r="Z137" s="278"/>
      <c r="AC137" s="313"/>
    </row>
    <row r="138" spans="1:29" s="50" customFormat="1" ht="28.5" customHeight="1">
      <c r="A138" s="5">
        <v>132</v>
      </c>
      <c r="B138" s="111" t="s">
        <v>98</v>
      </c>
      <c r="C138" s="108" t="s">
        <v>6</v>
      </c>
      <c r="D138" s="109"/>
      <c r="E138" s="259"/>
      <c r="F138" s="109">
        <v>36321</v>
      </c>
      <c r="G138" s="109">
        <v>31763</v>
      </c>
      <c r="H138" s="90">
        <f t="shared" si="34"/>
        <v>87.450786046639678</v>
      </c>
      <c r="I138" s="109">
        <v>18161</v>
      </c>
      <c r="J138" s="109">
        <v>9968</v>
      </c>
      <c r="K138" s="265">
        <f t="shared" ref="K138:K157" si="36">J138/I138*100</f>
        <v>54.88684543802654</v>
      </c>
      <c r="L138" s="113">
        <v>39056</v>
      </c>
      <c r="M138" s="109">
        <v>17656</v>
      </c>
      <c r="N138" s="116">
        <f t="shared" si="30"/>
        <v>45.206882425235563</v>
      </c>
      <c r="O138" s="109">
        <f t="shared" ref="O138:O139" si="37">M138*2</f>
        <v>35312</v>
      </c>
      <c r="P138" s="109">
        <v>19528</v>
      </c>
      <c r="Q138" s="109">
        <v>14059</v>
      </c>
      <c r="R138" s="116">
        <f t="shared" ref="R138:R139" si="38">Q138*100/P138</f>
        <v>71.994059811552646</v>
      </c>
      <c r="S138" s="119">
        <f t="shared" ref="S138:S139" si="39">Q138*2</f>
        <v>28118</v>
      </c>
      <c r="T138" s="113">
        <v>38556</v>
      </c>
      <c r="U138" s="119">
        <v>19278</v>
      </c>
      <c r="V138" s="113">
        <f t="shared" si="33"/>
        <v>38556</v>
      </c>
      <c r="W138" s="129">
        <v>19278</v>
      </c>
      <c r="X138" s="181">
        <f t="shared" si="35"/>
        <v>2</v>
      </c>
      <c r="Y138" s="506" t="s">
        <v>173</v>
      </c>
      <c r="Z138" s="506"/>
      <c r="AC138" s="313"/>
    </row>
    <row r="139" spans="1:29" s="50" customFormat="1" ht="52.5" customHeight="1">
      <c r="A139" s="5">
        <v>133</v>
      </c>
      <c r="B139" s="111" t="s">
        <v>99</v>
      </c>
      <c r="C139" s="108" t="s">
        <v>7</v>
      </c>
      <c r="D139" s="109"/>
      <c r="E139" s="259"/>
      <c r="F139" s="109">
        <v>19300</v>
      </c>
      <c r="G139" s="109">
        <v>19070</v>
      </c>
      <c r="H139" s="90">
        <f t="shared" si="34"/>
        <v>98.808290155440417</v>
      </c>
      <c r="I139" s="109">
        <v>10425</v>
      </c>
      <c r="J139" s="109">
        <v>9535</v>
      </c>
      <c r="K139" s="265">
        <f t="shared" si="36"/>
        <v>91.46282973621102</v>
      </c>
      <c r="L139" s="113">
        <v>19800</v>
      </c>
      <c r="M139" s="109">
        <v>9941</v>
      </c>
      <c r="N139" s="116">
        <f t="shared" si="30"/>
        <v>50.207070707070713</v>
      </c>
      <c r="O139" s="109">
        <f t="shared" si="37"/>
        <v>19882</v>
      </c>
      <c r="P139" s="109">
        <v>9650</v>
      </c>
      <c r="Q139" s="109">
        <v>4971</v>
      </c>
      <c r="R139" s="116">
        <f t="shared" si="38"/>
        <v>51.512953367875646</v>
      </c>
      <c r="S139" s="119">
        <f t="shared" si="39"/>
        <v>9942</v>
      </c>
      <c r="T139" s="113">
        <v>20400</v>
      </c>
      <c r="U139" s="119">
        <v>10200</v>
      </c>
      <c r="V139" s="113">
        <f t="shared" si="33"/>
        <v>20400</v>
      </c>
      <c r="W139" s="129">
        <v>10200</v>
      </c>
      <c r="X139" s="181">
        <f t="shared" si="35"/>
        <v>2</v>
      </c>
      <c r="Y139" s="506" t="s">
        <v>173</v>
      </c>
      <c r="Z139" s="506"/>
      <c r="AC139" s="313"/>
    </row>
    <row r="140" spans="1:29" s="50" customFormat="1" ht="15" customHeight="1">
      <c r="A140" s="5">
        <v>134</v>
      </c>
      <c r="B140" s="111" t="s">
        <v>194</v>
      </c>
      <c r="C140" s="108" t="s">
        <v>6</v>
      </c>
      <c r="D140" s="109"/>
      <c r="E140" s="259"/>
      <c r="F140" s="109"/>
      <c r="G140" s="109"/>
      <c r="H140" s="90"/>
      <c r="I140" s="109"/>
      <c r="J140" s="109"/>
      <c r="K140" s="265"/>
      <c r="L140" s="113"/>
      <c r="M140" s="109"/>
      <c r="N140" s="116"/>
      <c r="O140" s="109"/>
      <c r="P140" s="109"/>
      <c r="Q140" s="109"/>
      <c r="R140" s="116"/>
      <c r="S140" s="119"/>
      <c r="T140" s="113"/>
      <c r="U140" s="119"/>
      <c r="V140" s="113">
        <v>13884</v>
      </c>
      <c r="W140" s="129">
        <v>1068</v>
      </c>
      <c r="X140" s="181">
        <f t="shared" si="35"/>
        <v>13</v>
      </c>
      <c r="Y140" s="293"/>
      <c r="Z140" s="281"/>
      <c r="AC140" s="313"/>
    </row>
    <row r="141" spans="1:29" s="50" customFormat="1" ht="15" customHeight="1">
      <c r="A141" s="5">
        <v>135</v>
      </c>
      <c r="B141" s="11" t="s">
        <v>195</v>
      </c>
      <c r="C141" s="108" t="s">
        <v>5</v>
      </c>
      <c r="D141" s="109"/>
      <c r="E141" s="259"/>
      <c r="F141" s="109"/>
      <c r="G141" s="109"/>
      <c r="H141" s="90"/>
      <c r="I141" s="109"/>
      <c r="J141" s="109"/>
      <c r="K141" s="265"/>
      <c r="L141" s="113"/>
      <c r="M141" s="109"/>
      <c r="N141" s="116"/>
      <c r="O141" s="109"/>
      <c r="P141" s="109"/>
      <c r="Q141" s="109"/>
      <c r="R141" s="116"/>
      <c r="S141" s="119"/>
      <c r="T141" s="113"/>
      <c r="U141" s="119"/>
      <c r="V141" s="113">
        <f>W141*1.5</f>
        <v>529.5</v>
      </c>
      <c r="W141" s="129">
        <v>353</v>
      </c>
      <c r="X141" s="181">
        <f t="shared" si="35"/>
        <v>1.5</v>
      </c>
      <c r="Y141" s="293"/>
      <c r="Z141" s="281"/>
      <c r="AC141" s="313"/>
    </row>
    <row r="142" spans="1:29" s="50" customFormat="1" ht="15" customHeight="1">
      <c r="A142" s="5">
        <v>136</v>
      </c>
      <c r="B142" s="11" t="s">
        <v>190</v>
      </c>
      <c r="C142" s="108" t="s">
        <v>5</v>
      </c>
      <c r="D142" s="109"/>
      <c r="E142" s="259"/>
      <c r="F142" s="109"/>
      <c r="G142" s="109"/>
      <c r="H142" s="90"/>
      <c r="I142" s="109"/>
      <c r="J142" s="109"/>
      <c r="K142" s="265"/>
      <c r="L142" s="113"/>
      <c r="M142" s="109"/>
      <c r="N142" s="116"/>
      <c r="O142" s="109"/>
      <c r="P142" s="109"/>
      <c r="Q142" s="109"/>
      <c r="R142" s="116"/>
      <c r="S142" s="119"/>
      <c r="T142" s="113"/>
      <c r="U142" s="119"/>
      <c r="V142" s="113">
        <f t="shared" ref="V142:V143" si="40">W142*1.5</f>
        <v>14992.5</v>
      </c>
      <c r="W142" s="129">
        <v>9995</v>
      </c>
      <c r="X142" s="181">
        <f t="shared" si="35"/>
        <v>1.5</v>
      </c>
      <c r="Y142" s="293"/>
      <c r="Z142" s="281"/>
      <c r="AC142" s="313"/>
    </row>
    <row r="143" spans="1:29" s="50" customFormat="1" ht="15" customHeight="1">
      <c r="A143" s="5">
        <v>137</v>
      </c>
      <c r="B143" s="291" t="s">
        <v>189</v>
      </c>
      <c r="C143" s="108" t="s">
        <v>5</v>
      </c>
      <c r="D143" s="109"/>
      <c r="E143" s="259"/>
      <c r="F143" s="109"/>
      <c r="G143" s="109"/>
      <c r="H143" s="90"/>
      <c r="I143" s="109"/>
      <c r="J143" s="109"/>
      <c r="K143" s="265"/>
      <c r="L143" s="113"/>
      <c r="M143" s="109"/>
      <c r="N143" s="116"/>
      <c r="O143" s="109"/>
      <c r="P143" s="109"/>
      <c r="Q143" s="109"/>
      <c r="R143" s="116"/>
      <c r="S143" s="119"/>
      <c r="T143" s="113"/>
      <c r="U143" s="119"/>
      <c r="V143" s="113">
        <f t="shared" si="40"/>
        <v>1180.5</v>
      </c>
      <c r="W143" s="129">
        <v>787</v>
      </c>
      <c r="X143" s="181">
        <f t="shared" si="35"/>
        <v>1.5</v>
      </c>
      <c r="Y143" s="293"/>
      <c r="Z143" s="281"/>
      <c r="AC143" s="313"/>
    </row>
    <row r="144" spans="1:29" s="50" customFormat="1" ht="15" customHeight="1">
      <c r="A144" s="5">
        <v>138</v>
      </c>
      <c r="B144" s="291" t="s">
        <v>205</v>
      </c>
      <c r="C144" s="108" t="s">
        <v>5</v>
      </c>
      <c r="D144" s="109"/>
      <c r="E144" s="259"/>
      <c r="F144" s="109"/>
      <c r="G144" s="109"/>
      <c r="H144" s="90"/>
      <c r="I144" s="109"/>
      <c r="J144" s="109"/>
      <c r="K144" s="265"/>
      <c r="L144" s="113"/>
      <c r="M144" s="109"/>
      <c r="N144" s="116"/>
      <c r="O144" s="109"/>
      <c r="P144" s="109"/>
      <c r="Q144" s="109"/>
      <c r="R144" s="116"/>
      <c r="S144" s="119"/>
      <c r="T144" s="113"/>
      <c r="U144" s="119"/>
      <c r="V144" s="113">
        <f>W144*3</f>
        <v>6000</v>
      </c>
      <c r="W144" s="129">
        <v>2000</v>
      </c>
      <c r="X144" s="181">
        <f t="shared" si="35"/>
        <v>3</v>
      </c>
      <c r="Y144" s="293"/>
      <c r="Z144" s="281"/>
      <c r="AC144" s="313"/>
    </row>
    <row r="145" spans="1:29" s="311" customFormat="1">
      <c r="A145" s="300"/>
      <c r="B145" s="301" t="s">
        <v>202</v>
      </c>
      <c r="C145" s="300"/>
      <c r="D145" s="302"/>
      <c r="E145" s="303"/>
      <c r="F145" s="302"/>
      <c r="G145" s="302"/>
      <c r="H145" s="70"/>
      <c r="I145" s="304"/>
      <c r="J145" s="304"/>
      <c r="K145" s="269"/>
      <c r="L145" s="305"/>
      <c r="M145" s="302"/>
      <c r="N145" s="306"/>
      <c r="O145" s="302"/>
      <c r="P145" s="302"/>
      <c r="Q145" s="302"/>
      <c r="R145" s="306"/>
      <c r="S145" s="307"/>
      <c r="T145" s="305"/>
      <c r="U145" s="307"/>
      <c r="V145" s="305"/>
      <c r="W145" s="307"/>
      <c r="X145" s="308"/>
      <c r="Y145" s="309"/>
      <c r="Z145" s="310"/>
      <c r="AC145" s="318"/>
    </row>
    <row r="146" spans="1:29">
      <c r="A146" s="9">
        <v>139</v>
      </c>
      <c r="B146" s="240" t="s">
        <v>192</v>
      </c>
      <c r="C146" s="9">
        <v>3</v>
      </c>
      <c r="D146" s="15"/>
      <c r="E146" s="104"/>
      <c r="F146" s="15"/>
      <c r="G146" s="15"/>
      <c r="H146" s="17"/>
      <c r="I146" s="52"/>
      <c r="J146" s="52"/>
      <c r="K146" s="264"/>
      <c r="L146" s="26"/>
      <c r="M146" s="15"/>
      <c r="N146" s="19"/>
      <c r="O146" s="15"/>
      <c r="P146" s="15"/>
      <c r="Q146" s="15"/>
      <c r="R146" s="19"/>
      <c r="S146" s="54"/>
      <c r="T146" s="26"/>
      <c r="U146" s="54"/>
      <c r="V146" s="26">
        <v>400</v>
      </c>
      <c r="W146" s="54">
        <v>400</v>
      </c>
      <c r="Y146" s="192"/>
      <c r="Z146" s="233"/>
    </row>
    <row r="147" spans="1:29">
      <c r="A147" s="9">
        <v>140</v>
      </c>
      <c r="B147" s="241" t="s">
        <v>196</v>
      </c>
      <c r="C147" s="9">
        <v>2</v>
      </c>
      <c r="D147" s="15"/>
      <c r="E147" s="104"/>
      <c r="F147" s="15"/>
      <c r="G147" s="15"/>
      <c r="H147" s="17"/>
      <c r="I147" s="52"/>
      <c r="J147" s="52"/>
      <c r="K147" s="264"/>
      <c r="L147" s="26"/>
      <c r="M147" s="15"/>
      <c r="N147" s="19"/>
      <c r="O147" s="15"/>
      <c r="P147" s="15"/>
      <c r="Q147" s="15"/>
      <c r="R147" s="19"/>
      <c r="S147" s="54"/>
      <c r="T147" s="26"/>
      <c r="U147" s="54"/>
      <c r="V147" s="26">
        <v>27</v>
      </c>
      <c r="W147" s="54">
        <v>27</v>
      </c>
      <c r="Y147" s="192"/>
      <c r="Z147" s="233"/>
    </row>
    <row r="148" spans="1:29">
      <c r="A148" s="9">
        <v>141</v>
      </c>
      <c r="B148" s="241" t="s">
        <v>197</v>
      </c>
      <c r="C148" s="9">
        <v>2</v>
      </c>
      <c r="D148" s="15"/>
      <c r="E148" s="104"/>
      <c r="F148" s="15"/>
      <c r="G148" s="15"/>
      <c r="H148" s="17"/>
      <c r="I148" s="52"/>
      <c r="J148" s="52"/>
      <c r="K148" s="264"/>
      <c r="L148" s="26"/>
      <c r="M148" s="15"/>
      <c r="N148" s="19"/>
      <c r="O148" s="15"/>
      <c r="P148" s="15"/>
      <c r="Q148" s="15"/>
      <c r="R148" s="19"/>
      <c r="S148" s="54"/>
      <c r="T148" s="26"/>
      <c r="U148" s="54"/>
      <c r="V148" s="26">
        <v>60</v>
      </c>
      <c r="W148" s="54">
        <v>60</v>
      </c>
      <c r="Y148" s="192"/>
      <c r="Z148" s="233"/>
    </row>
    <row r="149" spans="1:29">
      <c r="A149" s="9">
        <v>142</v>
      </c>
      <c r="B149" s="242" t="s">
        <v>198</v>
      </c>
      <c r="C149" s="9">
        <v>2</v>
      </c>
      <c r="D149" s="15"/>
      <c r="E149" s="104"/>
      <c r="F149" s="15"/>
      <c r="G149" s="15"/>
      <c r="H149" s="17"/>
      <c r="I149" s="52"/>
      <c r="J149" s="52"/>
      <c r="K149" s="264"/>
      <c r="L149" s="26"/>
      <c r="M149" s="15"/>
      <c r="N149" s="19"/>
      <c r="O149" s="15"/>
      <c r="P149" s="15"/>
      <c r="Q149" s="15"/>
      <c r="R149" s="19"/>
      <c r="S149" s="54"/>
      <c r="T149" s="26"/>
      <c r="U149" s="54"/>
      <c r="V149" s="26">
        <v>167</v>
      </c>
      <c r="W149" s="54">
        <v>167</v>
      </c>
      <c r="Y149" s="192"/>
      <c r="Z149" s="233"/>
    </row>
    <row r="150" spans="1:29">
      <c r="A150" s="9">
        <v>143</v>
      </c>
      <c r="B150" s="243" t="s">
        <v>199</v>
      </c>
      <c r="C150" s="9">
        <v>2</v>
      </c>
      <c r="D150" s="15"/>
      <c r="E150" s="104"/>
      <c r="F150" s="15"/>
      <c r="G150" s="15"/>
      <c r="H150" s="17"/>
      <c r="I150" s="52"/>
      <c r="J150" s="52"/>
      <c r="K150" s="264"/>
      <c r="L150" s="26"/>
      <c r="M150" s="15"/>
      <c r="N150" s="19"/>
      <c r="O150" s="15"/>
      <c r="P150" s="15"/>
      <c r="Q150" s="15"/>
      <c r="R150" s="19"/>
      <c r="S150" s="54"/>
      <c r="T150" s="26"/>
      <c r="U150" s="54"/>
      <c r="V150" s="26">
        <v>11</v>
      </c>
      <c r="W150" s="54">
        <v>11</v>
      </c>
      <c r="Y150" s="192"/>
      <c r="Z150" s="233"/>
    </row>
    <row r="151" spans="1:29" ht="12" customHeight="1">
      <c r="A151" s="9">
        <v>144</v>
      </c>
      <c r="B151" s="243" t="s">
        <v>200</v>
      </c>
      <c r="C151" s="9">
        <v>2</v>
      </c>
      <c r="D151" s="15"/>
      <c r="E151" s="104"/>
      <c r="F151" s="15"/>
      <c r="G151" s="15"/>
      <c r="H151" s="17"/>
      <c r="I151" s="52"/>
      <c r="J151" s="52"/>
      <c r="K151" s="264"/>
      <c r="L151" s="26"/>
      <c r="M151" s="15"/>
      <c r="N151" s="19"/>
      <c r="O151" s="15"/>
      <c r="P151" s="15"/>
      <c r="Q151" s="15"/>
      <c r="R151" s="19"/>
      <c r="S151" s="54"/>
      <c r="T151" s="26"/>
      <c r="U151" s="54"/>
      <c r="V151" s="26">
        <v>250</v>
      </c>
      <c r="W151" s="54">
        <v>250</v>
      </c>
      <c r="Y151" s="192"/>
      <c r="Z151" s="233"/>
    </row>
    <row r="152" spans="1:29">
      <c r="A152" s="9">
        <v>145</v>
      </c>
      <c r="B152" s="243" t="s">
        <v>201</v>
      </c>
      <c r="C152" s="9">
        <v>2</v>
      </c>
      <c r="D152" s="15"/>
      <c r="E152" s="104"/>
      <c r="F152" s="15"/>
      <c r="G152" s="15"/>
      <c r="H152" s="17"/>
      <c r="I152" s="52"/>
      <c r="J152" s="52"/>
      <c r="K152" s="264"/>
      <c r="L152" s="26"/>
      <c r="M152" s="15"/>
      <c r="N152" s="19"/>
      <c r="O152" s="15"/>
      <c r="P152" s="15"/>
      <c r="Q152" s="15"/>
      <c r="R152" s="19"/>
      <c r="S152" s="54"/>
      <c r="T152" s="26"/>
      <c r="U152" s="54"/>
      <c r="V152" s="26">
        <v>120</v>
      </c>
      <c r="W152" s="54">
        <v>120</v>
      </c>
      <c r="Y152" s="192"/>
      <c r="Z152" s="233"/>
    </row>
    <row r="153" spans="1:29">
      <c r="A153" s="9">
        <v>146</v>
      </c>
      <c r="B153" s="243" t="s">
        <v>206</v>
      </c>
      <c r="C153" s="9">
        <v>2</v>
      </c>
      <c r="D153" s="15"/>
      <c r="E153" s="104"/>
      <c r="F153" s="15"/>
      <c r="G153" s="15"/>
      <c r="H153" s="17"/>
      <c r="I153" s="52"/>
      <c r="J153" s="52"/>
      <c r="K153" s="264"/>
      <c r="L153" s="26"/>
      <c r="M153" s="15"/>
      <c r="N153" s="19"/>
      <c r="O153" s="15"/>
      <c r="P153" s="15"/>
      <c r="Q153" s="15"/>
      <c r="R153" s="19"/>
      <c r="S153" s="54"/>
      <c r="T153" s="26"/>
      <c r="U153" s="54"/>
      <c r="V153" s="26">
        <v>10</v>
      </c>
      <c r="W153" s="54">
        <v>10</v>
      </c>
      <c r="Y153" s="192"/>
      <c r="Z153" s="233"/>
    </row>
    <row r="154" spans="1:29">
      <c r="A154" s="9">
        <v>147</v>
      </c>
      <c r="B154" s="243" t="s">
        <v>207</v>
      </c>
      <c r="C154" s="9">
        <v>2</v>
      </c>
      <c r="D154" s="15"/>
      <c r="E154" s="104"/>
      <c r="F154" s="15"/>
      <c r="G154" s="15"/>
      <c r="H154" s="17"/>
      <c r="I154" s="52"/>
      <c r="J154" s="52"/>
      <c r="K154" s="264"/>
      <c r="L154" s="26"/>
      <c r="M154" s="15"/>
      <c r="N154" s="19"/>
      <c r="O154" s="15"/>
      <c r="P154" s="15"/>
      <c r="Q154" s="15"/>
      <c r="R154" s="19"/>
      <c r="S154" s="54"/>
      <c r="T154" s="26"/>
      <c r="U154" s="54"/>
      <c r="V154" s="26">
        <v>10</v>
      </c>
      <c r="W154" s="54">
        <v>10</v>
      </c>
      <c r="Y154" s="192"/>
      <c r="Z154" s="233"/>
    </row>
    <row r="155" spans="1:29">
      <c r="A155" s="9">
        <v>148</v>
      </c>
      <c r="B155" s="243" t="s">
        <v>208</v>
      </c>
      <c r="C155" s="9">
        <v>2</v>
      </c>
      <c r="D155" s="15"/>
      <c r="E155" s="104"/>
      <c r="F155" s="15"/>
      <c r="G155" s="15"/>
      <c r="H155" s="17"/>
      <c r="I155" s="52"/>
      <c r="J155" s="52"/>
      <c r="K155" s="264"/>
      <c r="L155" s="26"/>
      <c r="M155" s="15"/>
      <c r="N155" s="19"/>
      <c r="O155" s="15"/>
      <c r="P155" s="15"/>
      <c r="Q155" s="15"/>
      <c r="R155" s="19"/>
      <c r="S155" s="54"/>
      <c r="T155" s="26"/>
      <c r="U155" s="54"/>
      <c r="V155" s="26">
        <v>10</v>
      </c>
      <c r="W155" s="54">
        <v>10</v>
      </c>
      <c r="Y155" s="192"/>
      <c r="Z155" s="233"/>
    </row>
    <row r="156" spans="1:29">
      <c r="A156" s="9"/>
      <c r="B156" s="11" t="s">
        <v>109</v>
      </c>
      <c r="C156" s="9"/>
      <c r="D156" s="15">
        <v>1043</v>
      </c>
      <c r="E156" s="104">
        <v>1846</v>
      </c>
      <c r="F156" s="15"/>
      <c r="G156" s="15"/>
      <c r="H156" s="17"/>
      <c r="I156" s="52"/>
      <c r="J156" s="52"/>
      <c r="K156" s="264"/>
      <c r="L156" s="26"/>
      <c r="M156" s="15"/>
      <c r="N156" s="19"/>
      <c r="O156" s="15"/>
      <c r="P156" s="15"/>
      <c r="Q156" s="15"/>
      <c r="R156" s="19"/>
      <c r="S156" s="54"/>
      <c r="T156" s="26"/>
      <c r="U156" s="54"/>
      <c r="V156" s="26"/>
      <c r="W156" s="54"/>
      <c r="X156" s="181" t="e">
        <f t="shared" ref="X156" si="41">V156/W156</f>
        <v>#DIV/0!</v>
      </c>
      <c r="Y156" s="192"/>
      <c r="Z156" s="233"/>
    </row>
    <row r="157" spans="1:29" s="102" customFormat="1">
      <c r="A157" s="29"/>
      <c r="B157" s="29" t="s">
        <v>108</v>
      </c>
      <c r="C157" s="29"/>
      <c r="D157" s="29">
        <f>SUM(D7:D156)</f>
        <v>3549910</v>
      </c>
      <c r="E157" s="67">
        <f>SUM(E7:E156)</f>
        <v>6283341</v>
      </c>
      <c r="F157" s="29">
        <f>SUM(F7:F144)</f>
        <v>20214486</v>
      </c>
      <c r="G157" s="29">
        <f>SUM(G7:G144)</f>
        <v>18201239</v>
      </c>
      <c r="H157" s="71">
        <f t="shared" si="34"/>
        <v>90.040572884217781</v>
      </c>
      <c r="I157" s="29">
        <f>SUM(I7:I144)</f>
        <v>6907108</v>
      </c>
      <c r="J157" s="29">
        <f>SUM(J7:J144)</f>
        <v>6611362</v>
      </c>
      <c r="K157" s="268">
        <f t="shared" si="36"/>
        <v>95.718236923470727</v>
      </c>
      <c r="L157" s="270">
        <f>SUM(L7:L144)</f>
        <v>19808339</v>
      </c>
      <c r="M157" s="29">
        <f>SUM(M7:M144)</f>
        <v>9123562</v>
      </c>
      <c r="N157" s="71">
        <f t="shared" ref="N157" si="42">M157/L157*100</f>
        <v>46.059197593498375</v>
      </c>
      <c r="O157" s="29">
        <f>SUM(O7:O139)</f>
        <v>18247124</v>
      </c>
      <c r="P157" s="29">
        <f>SUM(P7:P139)</f>
        <v>6907973</v>
      </c>
      <c r="Q157" s="29">
        <f>SUM(Q7:Q139)</f>
        <v>3110732</v>
      </c>
      <c r="R157" s="71">
        <f>Q157*100/P157</f>
        <v>45.031038772155014</v>
      </c>
      <c r="S157" s="271">
        <f>SUM(S7:S139)</f>
        <v>6221464</v>
      </c>
      <c r="T157" s="270">
        <f>SUM(T7:T139)</f>
        <v>19823210</v>
      </c>
      <c r="U157" s="271">
        <f>SUM(U7:U144)</f>
        <v>7004351</v>
      </c>
      <c r="V157" s="270">
        <f>SUM(V7:V155)</f>
        <v>17032247.91832</v>
      </c>
      <c r="W157" s="271">
        <f>SUM(W7:W155)</f>
        <v>6158992.6394400001</v>
      </c>
      <c r="X157" s="181">
        <f t="shared" si="35"/>
        <v>2.7654275488578337</v>
      </c>
      <c r="Y157" s="198"/>
      <c r="Z157" s="183"/>
    </row>
    <row r="158" spans="1:29" s="87" customFormat="1">
      <c r="A158" s="78"/>
      <c r="B158" s="57" t="s">
        <v>141</v>
      </c>
      <c r="C158" s="79"/>
      <c r="D158" s="76">
        <f>D8+D9+D10+D11+D12+D13+D14+D16+D17+D22+D23+D25+D26+D27+D29+D30+D31+D33+D34+D35+D36+D37+D47+D48+D49+D50+D51+D52+D53+D57+D58+D60+D66+D68+D85+D86+D87+D88+D89+D90+D92+D93+D94+D95+D96+D97+D99+D101+D102+D103+D104+D105+D107+D108+D109+D111+D112+D113+D114+D115+D116+D117+D118+D119+D120+D121+D122+D123+D124+D125+D137+D70+D71</f>
        <v>1277461</v>
      </c>
      <c r="E158" s="77">
        <f>E8+E9+E10+E11+E12+E13+E14+E16+E17+E22+E23+E25+E26+E27+E29+E30+E31+E33+E34+E35+E36+E37+E47+E48+E49+E50+E51+E52+E53+E57+E58+E60+E66+E68+E85+E86+E87+E88+E89+E90+E92+E93+E94+E95+E96+E97+E99+E101+E102+E103+E104+E105+E107+E108+E109+E111+E112+E113+E114+E115+E116+E117+E118+E119+E120+E121+E122+E123+E124+E125+E137</f>
        <v>2199438</v>
      </c>
      <c r="F158" s="76"/>
      <c r="G158" s="76"/>
      <c r="H158" s="88"/>
      <c r="I158" s="89"/>
      <c r="J158" s="89"/>
      <c r="K158" s="265"/>
      <c r="L158" s="272"/>
      <c r="M158" s="76"/>
      <c r="N158" s="91"/>
      <c r="O158" s="76"/>
      <c r="P158" s="92"/>
      <c r="Q158" s="92"/>
      <c r="R158" s="93"/>
      <c r="S158" s="273"/>
      <c r="T158" s="205"/>
      <c r="U158" s="273"/>
      <c r="V158" s="205"/>
      <c r="W158" s="76">
        <f>W8+W9+W10+W11+W12+W13+W14+W16+W17+W22+W23+W25+W26+W27+W29+W30+W31+W33+W34+W35+W36+W37+W47+W48+W49+W50+W51+W52+W53+W57+W58+W60+W66+W68+W85+W86+W87+W88+W89+W90+W92+W93+W94+W95+W96+W97+W99+W101+W102+W103+W104+W105+W107+W108+W109+W111+W112+W113+W114+W115+W116+W117+W118+W119+W120+W121+W122+W123+W124+W125+W137+W70+W71+W141+W142+W143+W144</f>
        <v>2217705.0941599999</v>
      </c>
      <c r="X158" s="184"/>
      <c r="Y158" s="199"/>
      <c r="Z158" s="282"/>
      <c r="AC158" s="319"/>
    </row>
    <row r="159" spans="1:29" s="87" customFormat="1">
      <c r="A159" s="78"/>
      <c r="B159" s="57" t="s">
        <v>142</v>
      </c>
      <c r="C159" s="79"/>
      <c r="D159" s="76">
        <f>D7+D15+D18+D19+D20+D24+D21+D28+D32+D38+D44+D45+D46+D56+D59+D61+D62+D63+D64+D67+D72+D83+D91+D98+D100+D106+D110+D130+D132+D133+D134+D135+D138</f>
        <v>874860</v>
      </c>
      <c r="E159" s="77">
        <f>E7+E15+E18+E19+E20+E24+E21+E28+E32+E38+E44+E45+E46+E56+E59+E61+E62+E63+E64+E67+E72+E83+E91+E98+E100+E106+E110+E130+E132+E133+E134+E135+E138</f>
        <v>1548503</v>
      </c>
      <c r="F159" s="76"/>
      <c r="G159" s="76"/>
      <c r="H159" s="88"/>
      <c r="I159" s="89"/>
      <c r="J159" s="89"/>
      <c r="K159" s="265"/>
      <c r="L159" s="272"/>
      <c r="M159" s="76"/>
      <c r="N159" s="91"/>
      <c r="O159" s="76"/>
      <c r="P159" s="92"/>
      <c r="Q159" s="92"/>
      <c r="R159" s="93"/>
      <c r="S159" s="273"/>
      <c r="T159" s="205"/>
      <c r="U159" s="273"/>
      <c r="V159" s="205"/>
      <c r="W159" s="76">
        <f>W7+W15+W18+W19+W20+W24+W21+W28+W32+W38+W44+W45+W46+W56+W59+W61+W62+W63+W64+W67+W72+W83+W91+W98+W100+W106+W110+W130+W132+W133+W134+W135+W138+W147+W149+W148+W150+W151+W152+W153+W154+W155+W140</f>
        <v>1600974.7478200002</v>
      </c>
      <c r="X159" s="184"/>
      <c r="Y159" s="199"/>
      <c r="Z159" s="282"/>
      <c r="AC159" s="319"/>
    </row>
    <row r="160" spans="1:29" s="87" customFormat="1">
      <c r="A160" s="78"/>
      <c r="B160" s="57" t="s">
        <v>165</v>
      </c>
      <c r="C160" s="79"/>
      <c r="D160" s="76">
        <f>D39+D40+D41+D42+D43+D54+D55+D65+D69+D73+D74+D75+D76+D77+D78+D79+D80+D81+D82+D84+D126+D127+D128+D129+D131+D136+D139</f>
        <v>1396546</v>
      </c>
      <c r="E160" s="77">
        <f>E39+E40+E41+E42+E43+E54+E55+E65+E69+E73+E74+E75+E76+E77+E78+E79+E80+E81+E82+E84+E126+E127+E128+E129+E131+E136+E139</f>
        <v>2471887</v>
      </c>
      <c r="F160" s="76"/>
      <c r="G160" s="76"/>
      <c r="H160" s="88"/>
      <c r="I160" s="89"/>
      <c r="J160" s="89"/>
      <c r="K160" s="265"/>
      <c r="L160" s="272"/>
      <c r="M160" s="76"/>
      <c r="N160" s="91"/>
      <c r="O160" s="76"/>
      <c r="P160" s="92"/>
      <c r="Q160" s="92"/>
      <c r="R160" s="93"/>
      <c r="S160" s="273"/>
      <c r="T160" s="205"/>
      <c r="U160" s="273"/>
      <c r="V160" s="205"/>
      <c r="W160" s="76">
        <f>W39+W40+W41+W42+W43+W54+W55+W65+W69+W73+W74+W75+W76+W77+W78+W79+W80+W81+W82+W84+W126+W127+W128+W129+W131+W136+W139+W146</f>
        <v>2340312.79746</v>
      </c>
      <c r="X160" s="184"/>
      <c r="Y160" s="199"/>
      <c r="Z160" s="282"/>
      <c r="AC160" s="319"/>
    </row>
    <row r="161" spans="1:29" s="33" customFormat="1">
      <c r="A161" s="27"/>
      <c r="B161" s="10" t="s">
        <v>109</v>
      </c>
      <c r="C161" s="28"/>
      <c r="D161" s="74">
        <f>D156</f>
        <v>1043</v>
      </c>
      <c r="E161" s="75">
        <f>E156</f>
        <v>1846</v>
      </c>
      <c r="F161" s="29"/>
      <c r="G161" s="29"/>
      <c r="H161" s="68"/>
      <c r="I161" s="69"/>
      <c r="J161" s="69"/>
      <c r="K161" s="269"/>
      <c r="L161" s="270"/>
      <c r="M161" s="29"/>
      <c r="N161" s="71"/>
      <c r="O161" s="29"/>
      <c r="P161" s="72"/>
      <c r="Q161" s="72"/>
      <c r="R161" s="73"/>
      <c r="S161" s="274"/>
      <c r="T161" s="206"/>
      <c r="U161" s="274"/>
      <c r="V161" s="206"/>
      <c r="W161" s="74">
        <f>W156</f>
        <v>0</v>
      </c>
      <c r="X161" s="180"/>
      <c r="Y161" s="201"/>
      <c r="Z161" s="283"/>
      <c r="AC161" s="320"/>
    </row>
    <row r="162" spans="1:29" s="33" customFormat="1" ht="13.5" thickBot="1">
      <c r="A162" s="27"/>
      <c r="B162" s="20" t="s">
        <v>108</v>
      </c>
      <c r="C162" s="28"/>
      <c r="D162" s="29">
        <f>D158+D159+D160+D161</f>
        <v>3549910</v>
      </c>
      <c r="E162" s="67">
        <f>E158+E159+E160+E161</f>
        <v>6221674</v>
      </c>
      <c r="F162" s="29"/>
      <c r="G162" s="29"/>
      <c r="H162" s="68"/>
      <c r="I162" s="69"/>
      <c r="J162" s="69"/>
      <c r="K162" s="269"/>
      <c r="L162" s="30"/>
      <c r="M162" s="31"/>
      <c r="N162" s="32"/>
      <c r="O162" s="31"/>
      <c r="P162" s="275"/>
      <c r="Q162" s="275"/>
      <c r="R162" s="276"/>
      <c r="S162" s="277"/>
      <c r="T162" s="207"/>
      <c r="U162" s="277"/>
      <c r="V162" s="207"/>
      <c r="W162" s="29">
        <f>W158+W159+W160+W161</f>
        <v>6158992.6394400001</v>
      </c>
      <c r="X162" s="183"/>
      <c r="Y162" s="201"/>
      <c r="Z162" s="283"/>
      <c r="AC162" s="320"/>
    </row>
    <row r="163" spans="1:29">
      <c r="E163" s="12">
        <v>124348</v>
      </c>
      <c r="Q163" s="3">
        <v>5873</v>
      </c>
      <c r="W163" s="14">
        <v>6158993</v>
      </c>
    </row>
    <row r="164" spans="1:29">
      <c r="E164" s="41">
        <f>E157-E163</f>
        <v>6158993</v>
      </c>
      <c r="W164" s="238">
        <f>W163-W157</f>
        <v>0.36055999994277954</v>
      </c>
    </row>
    <row r="165" spans="1:29">
      <c r="A165" s="212" t="s">
        <v>181</v>
      </c>
      <c r="B165" s="213"/>
      <c r="E165" s="41"/>
    </row>
    <row r="166" spans="1:29">
      <c r="A166" s="210" t="s">
        <v>183</v>
      </c>
      <c r="B166" s="211"/>
      <c r="E166" s="41"/>
      <c r="R166" s="231"/>
      <c r="S166" s="232"/>
      <c r="T166" s="233"/>
      <c r="U166" s="233"/>
    </row>
    <row r="167" spans="1:29">
      <c r="A167" s="210" t="s">
        <v>184</v>
      </c>
      <c r="B167" s="211"/>
      <c r="E167" s="41"/>
      <c r="R167" s="231"/>
      <c r="S167" s="234"/>
      <c r="T167" s="233"/>
      <c r="U167" s="233"/>
    </row>
    <row r="168" spans="1:29">
      <c r="A168" s="210" t="s">
        <v>185</v>
      </c>
      <c r="B168" s="211"/>
      <c r="E168" s="41"/>
      <c r="R168" s="231"/>
      <c r="S168" s="234"/>
      <c r="T168" s="233"/>
      <c r="U168" s="233"/>
    </row>
    <row r="169" spans="1:29">
      <c r="A169" s="210" t="s">
        <v>186</v>
      </c>
      <c r="B169" s="211"/>
      <c r="E169" s="41"/>
      <c r="R169" s="231"/>
      <c r="S169" s="235"/>
      <c r="T169" s="233"/>
      <c r="U169" s="233"/>
    </row>
    <row r="170" spans="1:29">
      <c r="A170" s="210" t="s">
        <v>187</v>
      </c>
      <c r="B170" s="211"/>
      <c r="E170" s="41"/>
      <c r="R170" s="231"/>
      <c r="S170" s="232"/>
      <c r="T170" s="233"/>
      <c r="U170" s="233"/>
    </row>
    <row r="171" spans="1:29">
      <c r="A171" s="210" t="s">
        <v>188</v>
      </c>
      <c r="B171" s="211"/>
      <c r="E171" s="41"/>
    </row>
    <row r="172" spans="1:29">
      <c r="A172" s="210" t="s">
        <v>182</v>
      </c>
      <c r="B172" s="211"/>
      <c r="E172" s="41"/>
    </row>
    <row r="173" spans="1:29">
      <c r="A173" s="210"/>
      <c r="B173" s="211"/>
      <c r="E173" s="41"/>
    </row>
    <row r="174" spans="1:29">
      <c r="A174" s="246" t="s">
        <v>181</v>
      </c>
      <c r="B174" s="211"/>
      <c r="E174" s="41"/>
    </row>
    <row r="175" spans="1:29">
      <c r="A175" s="244" t="s">
        <v>204</v>
      </c>
      <c r="B175" s="213"/>
      <c r="E175" s="41"/>
    </row>
    <row r="176" spans="1:29">
      <c r="A176" s="244" t="s">
        <v>203</v>
      </c>
      <c r="B176" s="245"/>
      <c r="E176" s="100"/>
    </row>
    <row r="177" spans="1:29">
      <c r="A177" s="244"/>
      <c r="B177" s="245"/>
      <c r="E177" s="100"/>
    </row>
    <row r="178" spans="1:29">
      <c r="A178" s="215" t="s">
        <v>209</v>
      </c>
      <c r="E178" s="100"/>
    </row>
    <row r="179" spans="1:29">
      <c r="A179" s="39" t="s">
        <v>146</v>
      </c>
    </row>
    <row r="180" spans="1:29">
      <c r="A180" s="40" t="s">
        <v>167</v>
      </c>
    </row>
    <row r="181" spans="1:29">
      <c r="A181" s="40"/>
    </row>
    <row r="182" spans="1:29">
      <c r="A182" s="51" t="s">
        <v>168</v>
      </c>
    </row>
    <row r="183" spans="1:29" s="50" customFormat="1">
      <c r="A183" s="42" t="s">
        <v>141</v>
      </c>
      <c r="B183" s="43"/>
      <c r="C183" s="44"/>
      <c r="D183" s="59">
        <f>E158*1.77/E162</f>
        <v>0.62571668975262928</v>
      </c>
      <c r="E183" s="45"/>
      <c r="F183" s="46"/>
      <c r="G183" s="47"/>
      <c r="H183" s="48"/>
      <c r="I183" s="48"/>
      <c r="J183" s="48"/>
      <c r="K183" s="48"/>
      <c r="L183" s="46"/>
      <c r="M183" s="46"/>
      <c r="N183" s="49"/>
      <c r="O183" s="46"/>
      <c r="P183" s="44"/>
      <c r="Q183" s="44"/>
      <c r="R183" s="63"/>
      <c r="S183" s="64"/>
      <c r="T183" s="44"/>
      <c r="U183" s="44"/>
      <c r="V183" s="47"/>
      <c r="W183" s="47"/>
      <c r="X183" s="182"/>
      <c r="Y183" s="126"/>
      <c r="Z183" s="208"/>
      <c r="AC183" s="313"/>
    </row>
    <row r="184" spans="1:29" s="50" customFormat="1">
      <c r="A184" s="42" t="s">
        <v>142</v>
      </c>
      <c r="B184" s="43"/>
      <c r="C184" s="44"/>
      <c r="D184" s="59">
        <f>E159*1.77/E162-0.01</f>
        <v>0.43053261389137393</v>
      </c>
      <c r="E184" s="45"/>
      <c r="F184" s="46"/>
      <c r="G184" s="47"/>
      <c r="H184" s="48"/>
      <c r="I184" s="48"/>
      <c r="J184" s="48"/>
      <c r="K184" s="48"/>
      <c r="L184" s="46"/>
      <c r="M184" s="46"/>
      <c r="N184" s="49"/>
      <c r="O184" s="46"/>
      <c r="P184" s="44"/>
      <c r="Q184" s="44"/>
      <c r="R184" s="63"/>
      <c r="S184" s="64"/>
      <c r="T184" s="44"/>
      <c r="U184" s="44"/>
      <c r="V184" s="47"/>
      <c r="W184" s="47"/>
      <c r="X184" s="182"/>
      <c r="Y184" s="126"/>
      <c r="Z184" s="208"/>
      <c r="AC184" s="313"/>
    </row>
    <row r="185" spans="1:29" s="50" customFormat="1">
      <c r="A185" s="42" t="s">
        <v>143</v>
      </c>
      <c r="B185" s="43"/>
      <c r="C185" s="44"/>
      <c r="D185" s="59">
        <f>E160*1.77/E162</f>
        <v>0.70322552901357416</v>
      </c>
      <c r="E185" s="45"/>
      <c r="F185" s="46"/>
      <c r="G185" s="47"/>
      <c r="H185" s="48"/>
      <c r="I185" s="48"/>
      <c r="J185" s="48"/>
      <c r="K185" s="48"/>
      <c r="L185" s="46"/>
      <c r="M185" s="46"/>
      <c r="N185" s="49"/>
      <c r="O185" s="46"/>
      <c r="P185" s="44"/>
      <c r="Q185" s="44"/>
      <c r="R185" s="63"/>
      <c r="S185" s="64"/>
      <c r="T185" s="44"/>
      <c r="U185" s="44"/>
      <c r="V185" s="47"/>
      <c r="W185" s="47"/>
      <c r="X185" s="182"/>
      <c r="Y185" s="126"/>
      <c r="Z185" s="208"/>
      <c r="AC185" s="313"/>
    </row>
    <row r="186" spans="1:29" s="50" customFormat="1">
      <c r="A186" s="42" t="s">
        <v>144</v>
      </c>
      <c r="B186" s="43"/>
      <c r="C186" s="44"/>
      <c r="D186" s="59">
        <f>0.64+0.43+0.7</f>
        <v>1.77</v>
      </c>
      <c r="E186" s="45"/>
      <c r="F186" s="46"/>
      <c r="G186" s="47"/>
      <c r="H186" s="48"/>
      <c r="I186" s="48"/>
      <c r="J186" s="48"/>
      <c r="K186" s="48"/>
      <c r="L186" s="46"/>
      <c r="M186" s="46"/>
      <c r="N186" s="49"/>
      <c r="O186" s="46"/>
      <c r="P186" s="44"/>
      <c r="Q186" s="44"/>
      <c r="R186" s="63"/>
      <c r="S186" s="64"/>
      <c r="T186" s="44"/>
      <c r="U186" s="44"/>
      <c r="V186" s="47"/>
      <c r="W186" s="47"/>
      <c r="X186" s="182"/>
      <c r="Y186" s="126"/>
      <c r="Z186" s="208"/>
      <c r="AC186" s="313"/>
    </row>
    <row r="188" spans="1:29">
      <c r="A188" s="51" t="s">
        <v>169</v>
      </c>
    </row>
    <row r="189" spans="1:29" s="50" customFormat="1">
      <c r="A189" s="42" t="s">
        <v>141</v>
      </c>
      <c r="B189" s="43"/>
      <c r="C189" s="44"/>
      <c r="D189" s="59">
        <f>W158*1.77/W162</f>
        <v>0.637334422438944</v>
      </c>
      <c r="E189" s="45"/>
      <c r="F189" s="46"/>
      <c r="G189" s="47"/>
      <c r="H189" s="48"/>
      <c r="I189" s="48"/>
      <c r="J189" s="48"/>
      <c r="K189" s="48"/>
      <c r="L189" s="46"/>
      <c r="M189" s="46"/>
      <c r="N189" s="49"/>
      <c r="O189" s="46"/>
      <c r="P189" s="44"/>
      <c r="Q189" s="44"/>
      <c r="R189" s="63"/>
      <c r="S189" s="64"/>
      <c r="T189" s="44"/>
      <c r="U189" s="44"/>
      <c r="V189" s="47"/>
      <c r="W189" s="47"/>
      <c r="X189" s="182"/>
      <c r="Y189" s="126"/>
      <c r="Z189" s="208"/>
      <c r="AC189" s="313"/>
    </row>
    <row r="190" spans="1:29" s="50" customFormat="1">
      <c r="A190" s="42" t="s">
        <v>142</v>
      </c>
      <c r="B190" s="43"/>
      <c r="C190" s="44"/>
      <c r="D190" s="59">
        <f>W159*1.77/W162</f>
        <v>0.46009558210789708</v>
      </c>
      <c r="E190" s="45"/>
      <c r="F190" s="46"/>
      <c r="G190" s="47"/>
      <c r="H190" s="48"/>
      <c r="I190" s="48"/>
      <c r="J190" s="48"/>
      <c r="K190" s="48"/>
      <c r="L190" s="46"/>
      <c r="M190" s="46"/>
      <c r="N190" s="49"/>
      <c r="O190" s="46"/>
      <c r="P190" s="44"/>
      <c r="Q190" s="44"/>
      <c r="R190" s="63"/>
      <c r="S190" s="64"/>
      <c r="T190" s="44"/>
      <c r="U190" s="44"/>
      <c r="V190" s="47"/>
      <c r="W190" s="47"/>
      <c r="X190" s="182"/>
      <c r="Y190" s="126"/>
      <c r="Z190" s="208"/>
      <c r="AC190" s="313"/>
    </row>
    <row r="191" spans="1:29" s="50" customFormat="1">
      <c r="A191" s="42" t="s">
        <v>143</v>
      </c>
      <c r="B191" s="43"/>
      <c r="C191" s="44"/>
      <c r="D191" s="59">
        <f>W160*1.77/W162</f>
        <v>0.67256999545315888</v>
      </c>
      <c r="E191" s="45"/>
      <c r="F191" s="46"/>
      <c r="G191" s="47"/>
      <c r="H191" s="48"/>
      <c r="I191" s="48"/>
      <c r="J191" s="48"/>
      <c r="K191" s="48"/>
      <c r="L191" s="46"/>
      <c r="M191" s="46"/>
      <c r="N191" s="49"/>
      <c r="O191" s="46"/>
      <c r="P191" s="44"/>
      <c r="Q191" s="44"/>
      <c r="R191" s="63"/>
      <c r="S191" s="64"/>
      <c r="T191" s="44"/>
      <c r="U191" s="44"/>
      <c r="V191" s="47"/>
      <c r="W191" s="47"/>
      <c r="X191" s="182"/>
      <c r="Y191" s="126"/>
      <c r="Z191" s="208"/>
      <c r="AC191" s="313"/>
    </row>
    <row r="192" spans="1:29" s="50" customFormat="1">
      <c r="A192" s="42" t="s">
        <v>144</v>
      </c>
      <c r="B192" s="43"/>
      <c r="C192" s="44"/>
      <c r="D192" s="59">
        <f>D189+D190+D191</f>
        <v>1.77</v>
      </c>
      <c r="E192" s="45"/>
      <c r="F192" s="46"/>
      <c r="G192" s="47"/>
      <c r="H192" s="48"/>
      <c r="I192" s="48"/>
      <c r="J192" s="48"/>
      <c r="K192" s="48"/>
      <c r="L192" s="46"/>
      <c r="M192" s="46"/>
      <c r="N192" s="49"/>
      <c r="O192" s="46"/>
      <c r="P192" s="44"/>
      <c r="Q192" s="44"/>
      <c r="R192" s="63"/>
      <c r="S192" s="64"/>
      <c r="T192" s="44"/>
      <c r="U192" s="44"/>
      <c r="V192" s="47"/>
      <c r="W192" s="47"/>
      <c r="X192" s="182"/>
      <c r="Y192" s="126"/>
      <c r="Z192" s="208"/>
      <c r="AC192" s="313"/>
    </row>
  </sheetData>
  <autoFilter ref="A3:W164"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1" showButton="0"/>
  </autoFilter>
  <mergeCells count="56">
    <mergeCell ref="Y135:Z135"/>
    <mergeCell ref="Y136:Z136"/>
    <mergeCell ref="Y138:Z138"/>
    <mergeCell ref="Y139:Z139"/>
    <mergeCell ref="Y128:Z128"/>
    <mergeCell ref="Y129:Z129"/>
    <mergeCell ref="Y130:Z130"/>
    <mergeCell ref="Y131:Z131"/>
    <mergeCell ref="Y133:Z133"/>
    <mergeCell ref="Y134:Z134"/>
    <mergeCell ref="Y127:Z127"/>
    <mergeCell ref="Y94:Z94"/>
    <mergeCell ref="Y95:Z95"/>
    <mergeCell ref="Y96:Z96"/>
    <mergeCell ref="Y97:Z97"/>
    <mergeCell ref="Y98:Z98"/>
    <mergeCell ref="Y99:Z99"/>
    <mergeCell ref="Y101:Z101"/>
    <mergeCell ref="Y102:Z102"/>
    <mergeCell ref="Y103:Z103"/>
    <mergeCell ref="Y105:Z105"/>
    <mergeCell ref="Y126:Z126"/>
    <mergeCell ref="Y93:Z93"/>
    <mergeCell ref="Y45:Z45"/>
    <mergeCell ref="Y46:Z46"/>
    <mergeCell ref="Y50:Z50"/>
    <mergeCell ref="Y51:Z51"/>
    <mergeCell ref="Y52:Z52"/>
    <mergeCell ref="Y57:Z57"/>
    <mergeCell ref="Y58:Z58"/>
    <mergeCell ref="Y68:Z68"/>
    <mergeCell ref="Y69:Z69"/>
    <mergeCell ref="Y76:Z76"/>
    <mergeCell ref="Y92:Z92"/>
    <mergeCell ref="Y44:Z44"/>
    <mergeCell ref="F4:H4"/>
    <mergeCell ref="I4:K4"/>
    <mergeCell ref="L4:O4"/>
    <mergeCell ref="P4:S4"/>
    <mergeCell ref="Z7:Z8"/>
    <mergeCell ref="Y12:Z12"/>
    <mergeCell ref="Y14:Z14"/>
    <mergeCell ref="Y21:Z21"/>
    <mergeCell ref="Y31:Z31"/>
    <mergeCell ref="Y36:Z36"/>
    <mergeCell ref="Y37:Z37"/>
    <mergeCell ref="A1:W1"/>
    <mergeCell ref="A3:A5"/>
    <mergeCell ref="B3:B5"/>
    <mergeCell ref="C3:C5"/>
    <mergeCell ref="D3:D5"/>
    <mergeCell ref="E3:E5"/>
    <mergeCell ref="F3:K3"/>
    <mergeCell ref="L3:S3"/>
    <mergeCell ref="T3:U4"/>
    <mergeCell ref="V3:W4"/>
  </mergeCells>
  <printOptions horizontalCentered="1"/>
  <pageMargins left="0" right="0.19685039370078741" top="0" bottom="0" header="0.31496062992125984" footer="0.19685039370078741"/>
  <pageSetup paperSize="9" scale="70" firstPageNumber="135" fitToHeight="11" orientation="landscape" useFirstPageNumber="1" r:id="rId1"/>
  <rowBreaks count="2" manualBreakCount="2">
    <brk id="132" max="22" man="1"/>
    <brk id="192" max="2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92"/>
  <sheetViews>
    <sheetView view="pageBreakPreview" topLeftCell="A139" zoomScale="71" zoomScaleNormal="96" zoomScaleSheetLayoutView="71" workbookViewId="0">
      <selection activeCell="X136" sqref="X136"/>
    </sheetView>
  </sheetViews>
  <sheetFormatPr defaultRowHeight="12.75"/>
  <cols>
    <col min="1" max="1" width="4.28515625" style="3" customWidth="1"/>
    <col min="2" max="2" width="52.28515625" style="4" customWidth="1"/>
    <col min="3" max="3" width="6" style="2" customWidth="1"/>
    <col min="4" max="4" width="10.5703125" style="12" customWidth="1"/>
    <col min="5" max="5" width="11" style="12" customWidth="1"/>
    <col min="6" max="6" width="9.42578125" style="13" hidden="1" customWidth="1"/>
    <col min="7" max="7" width="9.85546875" style="14" hidden="1" customWidth="1"/>
    <col min="8" max="8" width="6.7109375" style="16" hidden="1" customWidth="1"/>
    <col min="9" max="9" width="9.85546875" style="16" hidden="1" customWidth="1"/>
    <col min="10" max="10" width="9.42578125" style="16" hidden="1" customWidth="1"/>
    <col min="11" max="11" width="7.5703125" style="16" hidden="1" customWidth="1"/>
    <col min="12" max="12" width="10.5703125" style="13" customWidth="1"/>
    <col min="13" max="13" width="10.140625" style="13" customWidth="1"/>
    <col min="14" max="14" width="6.42578125" style="18" customWidth="1"/>
    <col min="15" max="15" width="11" style="13" customWidth="1"/>
    <col min="16" max="16" width="9.7109375" style="2" customWidth="1"/>
    <col min="17" max="17" width="10" style="2" customWidth="1"/>
    <col min="18" max="18" width="9.140625" style="62" customWidth="1"/>
    <col min="19" max="19" width="10.140625" style="3" customWidth="1"/>
    <col min="20" max="20" width="12" style="2" customWidth="1"/>
    <col min="21" max="21" width="11.140625" style="2" customWidth="1"/>
    <col min="22" max="22" width="10.140625" style="14" hidden="1" customWidth="1"/>
    <col min="23" max="23" width="10.7109375" style="14" hidden="1" customWidth="1"/>
    <col min="24" max="24" width="10.140625" style="14" customWidth="1"/>
    <col min="25" max="25" width="10.7109375" style="14" bestFit="1" customWidth="1"/>
    <col min="26" max="26" width="10.7109375" style="181" customWidth="1"/>
    <col min="27" max="27" width="9.140625" style="132" customWidth="1"/>
    <col min="28" max="28" width="15.140625" style="2" customWidth="1"/>
    <col min="29" max="30" width="9.140625" style="1"/>
    <col min="31" max="31" width="9.140625" style="13"/>
    <col min="32" max="16384" width="9.140625" style="1"/>
  </cols>
  <sheetData>
    <row r="1" spans="1:31" ht="12.75" customHeight="1">
      <c r="A1" s="520" t="s">
        <v>145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0"/>
      <c r="T1" s="520"/>
      <c r="U1" s="520"/>
      <c r="V1" s="520"/>
      <c r="W1" s="520"/>
      <c r="X1" s="297"/>
      <c r="Y1" s="329"/>
      <c r="Z1" s="297"/>
    </row>
    <row r="2" spans="1:31" ht="13.5" thickBot="1">
      <c r="L2" s="18"/>
    </row>
    <row r="3" spans="1:31" ht="15" customHeight="1">
      <c r="A3" s="543" t="s">
        <v>0</v>
      </c>
      <c r="B3" s="543" t="s">
        <v>1</v>
      </c>
      <c r="C3" s="543" t="s">
        <v>121</v>
      </c>
      <c r="D3" s="544" t="s">
        <v>166</v>
      </c>
      <c r="E3" s="545" t="s">
        <v>122</v>
      </c>
      <c r="F3" s="525" t="s">
        <v>123</v>
      </c>
      <c r="G3" s="525"/>
      <c r="H3" s="525"/>
      <c r="I3" s="525"/>
      <c r="J3" s="525"/>
      <c r="K3" s="533"/>
      <c r="L3" s="521" t="s">
        <v>129</v>
      </c>
      <c r="M3" s="522"/>
      <c r="N3" s="522"/>
      <c r="O3" s="522"/>
      <c r="P3" s="522"/>
      <c r="Q3" s="522"/>
      <c r="R3" s="522"/>
      <c r="S3" s="523"/>
      <c r="T3" s="521" t="s">
        <v>134</v>
      </c>
      <c r="U3" s="523"/>
      <c r="V3" s="546" t="s">
        <v>179</v>
      </c>
      <c r="W3" s="547"/>
      <c r="X3" s="546" t="s">
        <v>210</v>
      </c>
      <c r="Y3" s="547"/>
      <c r="Z3" s="179"/>
    </row>
    <row r="4" spans="1:31" ht="12.75" customHeight="1">
      <c r="A4" s="543"/>
      <c r="B4" s="543"/>
      <c r="C4" s="543"/>
      <c r="D4" s="544"/>
      <c r="E4" s="545"/>
      <c r="F4" s="525" t="s">
        <v>127</v>
      </c>
      <c r="G4" s="525"/>
      <c r="H4" s="525"/>
      <c r="I4" s="525" t="s">
        <v>128</v>
      </c>
      <c r="J4" s="525"/>
      <c r="K4" s="533"/>
      <c r="L4" s="524" t="s">
        <v>127</v>
      </c>
      <c r="M4" s="525"/>
      <c r="N4" s="525"/>
      <c r="O4" s="525"/>
      <c r="P4" s="525" t="s">
        <v>128</v>
      </c>
      <c r="Q4" s="525"/>
      <c r="R4" s="525"/>
      <c r="S4" s="526"/>
      <c r="T4" s="524"/>
      <c r="U4" s="526"/>
      <c r="V4" s="548"/>
      <c r="W4" s="549"/>
      <c r="X4" s="548"/>
      <c r="Y4" s="549"/>
      <c r="Z4" s="179"/>
    </row>
    <row r="5" spans="1:31" ht="47.25" customHeight="1">
      <c r="A5" s="543"/>
      <c r="B5" s="543"/>
      <c r="C5" s="543"/>
      <c r="D5" s="544"/>
      <c r="E5" s="545"/>
      <c r="F5" s="298" t="s">
        <v>124</v>
      </c>
      <c r="G5" s="298" t="s">
        <v>125</v>
      </c>
      <c r="H5" s="22" t="s">
        <v>126</v>
      </c>
      <c r="I5" s="298" t="s">
        <v>124</v>
      </c>
      <c r="J5" s="298" t="s">
        <v>125</v>
      </c>
      <c r="K5" s="262" t="s">
        <v>126</v>
      </c>
      <c r="L5" s="299" t="s">
        <v>124</v>
      </c>
      <c r="M5" s="298" t="s">
        <v>130</v>
      </c>
      <c r="N5" s="23" t="s">
        <v>131</v>
      </c>
      <c r="O5" s="298" t="s">
        <v>132</v>
      </c>
      <c r="P5" s="298" t="s">
        <v>124</v>
      </c>
      <c r="Q5" s="298" t="s">
        <v>130</v>
      </c>
      <c r="R5" s="23" t="s">
        <v>131</v>
      </c>
      <c r="S5" s="60" t="s">
        <v>133</v>
      </c>
      <c r="T5" s="34" t="s">
        <v>136</v>
      </c>
      <c r="U5" s="35" t="s">
        <v>137</v>
      </c>
      <c r="V5" s="127" t="s">
        <v>136</v>
      </c>
      <c r="W5" s="128" t="s">
        <v>137</v>
      </c>
      <c r="X5" s="127" t="s">
        <v>136</v>
      </c>
      <c r="Y5" s="128" t="s">
        <v>137</v>
      </c>
      <c r="Z5" s="180"/>
    </row>
    <row r="6" spans="1:31" s="97" customFormat="1" ht="26.25" customHeight="1">
      <c r="A6" s="95">
        <v>1</v>
      </c>
      <c r="B6" s="95">
        <v>2</v>
      </c>
      <c r="C6" s="95">
        <v>3</v>
      </c>
      <c r="D6" s="36">
        <v>4</v>
      </c>
      <c r="E6" s="258" t="s">
        <v>138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263">
        <v>11</v>
      </c>
      <c r="L6" s="37">
        <v>12</v>
      </c>
      <c r="M6" s="36">
        <v>13</v>
      </c>
      <c r="N6" s="36">
        <v>14</v>
      </c>
      <c r="O6" s="36" t="s">
        <v>139</v>
      </c>
      <c r="P6" s="36">
        <v>16</v>
      </c>
      <c r="Q6" s="36">
        <v>17</v>
      </c>
      <c r="R6" s="19">
        <v>18</v>
      </c>
      <c r="S6" s="94" t="s">
        <v>140</v>
      </c>
      <c r="T6" s="37">
        <v>20</v>
      </c>
      <c r="U6" s="38">
        <v>21</v>
      </c>
      <c r="V6" s="26">
        <v>22</v>
      </c>
      <c r="W6" s="54">
        <v>23</v>
      </c>
      <c r="X6" s="26">
        <v>22</v>
      </c>
      <c r="Y6" s="54">
        <v>23</v>
      </c>
      <c r="Z6" s="181"/>
      <c r="AA6" s="133"/>
      <c r="AE6" s="14"/>
    </row>
    <row r="7" spans="1:31" ht="25.5" customHeight="1">
      <c r="A7" s="5">
        <v>1</v>
      </c>
      <c r="B7" s="7" t="s">
        <v>110</v>
      </c>
      <c r="C7" s="6" t="s">
        <v>6</v>
      </c>
      <c r="D7" s="15">
        <v>23386</v>
      </c>
      <c r="E7" s="104">
        <v>41393</v>
      </c>
      <c r="F7" s="15">
        <v>108388</v>
      </c>
      <c r="G7" s="15">
        <v>84216</v>
      </c>
      <c r="H7" s="17">
        <f>G7/F7*100</f>
        <v>77.698638225633829</v>
      </c>
      <c r="I7" s="15">
        <v>35151</v>
      </c>
      <c r="J7" s="15">
        <v>23309</v>
      </c>
      <c r="K7" s="264">
        <f>J7/I7*100</f>
        <v>66.311058006884579</v>
      </c>
      <c r="L7" s="26">
        <v>110782</v>
      </c>
      <c r="M7" s="15">
        <v>44851</v>
      </c>
      <c r="N7" s="19">
        <f>M7/L7*100</f>
        <v>40.485818995865749</v>
      </c>
      <c r="O7" s="15">
        <f>M7*2</f>
        <v>89702</v>
      </c>
      <c r="P7" s="15">
        <v>36927</v>
      </c>
      <c r="Q7" s="15">
        <v>15856</v>
      </c>
      <c r="R7" s="19">
        <f>Q7*100/P7</f>
        <v>42.938771088905135</v>
      </c>
      <c r="S7" s="54">
        <f>Q7*2</f>
        <v>31712</v>
      </c>
      <c r="T7" s="26">
        <v>114081</v>
      </c>
      <c r="U7" s="54">
        <v>33511</v>
      </c>
      <c r="V7" s="26">
        <f>W7*3</f>
        <v>93524.775089999996</v>
      </c>
      <c r="W7" s="54">
        <f>E7-(E7*$AA$7/100)+18</f>
        <v>31174.925029999999</v>
      </c>
      <c r="X7" s="26">
        <f>93525-1</f>
        <v>93524</v>
      </c>
      <c r="Y7" s="322">
        <f>31175+1</f>
        <v>31176</v>
      </c>
      <c r="Z7" s="181">
        <f>V7/W7</f>
        <v>3</v>
      </c>
      <c r="AA7" s="239">
        <v>24.728999999999999</v>
      </c>
      <c r="AB7" s="511" t="s">
        <v>180</v>
      </c>
      <c r="AC7" s="132"/>
      <c r="AD7" s="312"/>
      <c r="AE7" s="312"/>
    </row>
    <row r="8" spans="1:31" ht="25.5">
      <c r="A8" s="5">
        <v>2</v>
      </c>
      <c r="B8" s="7" t="s">
        <v>29</v>
      </c>
      <c r="C8" s="6">
        <v>1</v>
      </c>
      <c r="D8" s="15">
        <v>9178</v>
      </c>
      <c r="E8" s="104">
        <v>16245</v>
      </c>
      <c r="F8" s="15">
        <v>57161</v>
      </c>
      <c r="G8" s="15">
        <v>44351</v>
      </c>
      <c r="H8" s="17">
        <f t="shared" ref="H8:H71" si="0">G8/F8*100</f>
        <v>77.589615297143155</v>
      </c>
      <c r="I8" s="15">
        <v>18538</v>
      </c>
      <c r="J8" s="15">
        <v>15873</v>
      </c>
      <c r="K8" s="264">
        <f t="shared" ref="K8:K72" si="1">J8/I8*100</f>
        <v>85.624123422159897</v>
      </c>
      <c r="L8" s="26">
        <v>54215</v>
      </c>
      <c r="M8" s="15">
        <v>23711</v>
      </c>
      <c r="N8" s="19">
        <f t="shared" ref="N8:N71" si="2">M8/L8*100</f>
        <v>43.735128654431435</v>
      </c>
      <c r="O8" s="15">
        <f t="shared" ref="O8:O72" si="3">M8*2</f>
        <v>47422</v>
      </c>
      <c r="P8" s="15">
        <v>18025</v>
      </c>
      <c r="Q8" s="15">
        <v>8675</v>
      </c>
      <c r="R8" s="19">
        <f t="shared" ref="R8:R72" si="4">Q8*100/P8</f>
        <v>48.127600554785019</v>
      </c>
      <c r="S8" s="54">
        <f t="shared" ref="S8:S72" si="5">Q8*2</f>
        <v>17350</v>
      </c>
      <c r="T8" s="26">
        <v>54074</v>
      </c>
      <c r="U8" s="54">
        <v>18025</v>
      </c>
      <c r="V8" s="26">
        <f>W8*3</f>
        <v>36683.32185</v>
      </c>
      <c r="W8" s="54">
        <f>E8-(E8*$AA$7/100)</f>
        <v>12227.773950000001</v>
      </c>
      <c r="X8" s="26">
        <v>36683</v>
      </c>
      <c r="Y8" s="322">
        <v>12228</v>
      </c>
      <c r="Z8" s="181">
        <f t="shared" ref="Z8:Z71" si="6">V8/W8</f>
        <v>3</v>
      </c>
      <c r="AB8" s="511"/>
      <c r="AD8" s="312"/>
    </row>
    <row r="9" spans="1:31" ht="25.5">
      <c r="A9" s="5">
        <v>3</v>
      </c>
      <c r="B9" s="7" t="s">
        <v>111</v>
      </c>
      <c r="C9" s="6">
        <v>1</v>
      </c>
      <c r="D9" s="15">
        <v>13905</v>
      </c>
      <c r="E9" s="104">
        <v>24612</v>
      </c>
      <c r="F9" s="15">
        <v>84346</v>
      </c>
      <c r="G9" s="15">
        <v>69990</v>
      </c>
      <c r="H9" s="17">
        <f t="shared" si="0"/>
        <v>82.979631517795752</v>
      </c>
      <c r="I9" s="15">
        <v>27354</v>
      </c>
      <c r="J9" s="15">
        <v>23330</v>
      </c>
      <c r="K9" s="264">
        <f t="shared" si="1"/>
        <v>85.289171601959495</v>
      </c>
      <c r="L9" s="26">
        <v>83350</v>
      </c>
      <c r="M9" s="15">
        <v>34746</v>
      </c>
      <c r="N9" s="19">
        <f t="shared" si="2"/>
        <v>41.686862627474504</v>
      </c>
      <c r="O9" s="15">
        <f t="shared" si="3"/>
        <v>69492</v>
      </c>
      <c r="P9" s="15">
        <v>27783</v>
      </c>
      <c r="Q9" s="15">
        <v>13827</v>
      </c>
      <c r="R9" s="19">
        <f t="shared" si="4"/>
        <v>49.767843645394663</v>
      </c>
      <c r="S9" s="54">
        <f t="shared" si="5"/>
        <v>27654</v>
      </c>
      <c r="T9" s="26">
        <v>78805</v>
      </c>
      <c r="U9" s="54">
        <v>26268</v>
      </c>
      <c r="V9" s="26">
        <f t="shared" ref="V9:V13" si="7">W9*3</f>
        <v>55577.095560000002</v>
      </c>
      <c r="W9" s="54">
        <f>E9-(E9*$AA$7/100)</f>
        <v>18525.698520000002</v>
      </c>
      <c r="X9" s="26">
        <v>55577</v>
      </c>
      <c r="Y9" s="322">
        <v>18526</v>
      </c>
      <c r="Z9" s="181">
        <f t="shared" si="6"/>
        <v>3</v>
      </c>
      <c r="AD9" s="312"/>
    </row>
    <row r="10" spans="1:31" ht="25.5">
      <c r="A10" s="5">
        <v>4</v>
      </c>
      <c r="B10" s="7" t="s">
        <v>30</v>
      </c>
      <c r="C10" s="6">
        <v>1</v>
      </c>
      <c r="D10" s="15">
        <v>8973</v>
      </c>
      <c r="E10" s="104">
        <v>15882</v>
      </c>
      <c r="F10" s="15">
        <v>44279</v>
      </c>
      <c r="G10" s="15">
        <v>39894</v>
      </c>
      <c r="H10" s="17">
        <f t="shared" si="0"/>
        <v>90.096885656857651</v>
      </c>
      <c r="I10" s="15">
        <v>14341</v>
      </c>
      <c r="J10" s="15">
        <v>9362</v>
      </c>
      <c r="K10" s="264">
        <f t="shared" si="1"/>
        <v>65.281361132417544</v>
      </c>
      <c r="L10" s="26">
        <v>41830</v>
      </c>
      <c r="M10" s="15">
        <v>21165</v>
      </c>
      <c r="N10" s="19">
        <f t="shared" si="2"/>
        <v>50.597657183839353</v>
      </c>
      <c r="O10" s="15">
        <f t="shared" si="3"/>
        <v>42330</v>
      </c>
      <c r="P10" s="15">
        <v>13943</v>
      </c>
      <c r="Q10" s="15">
        <v>5012</v>
      </c>
      <c r="R10" s="19">
        <f t="shared" si="4"/>
        <v>35.946353008678187</v>
      </c>
      <c r="S10" s="54">
        <f t="shared" si="5"/>
        <v>10024</v>
      </c>
      <c r="T10" s="26">
        <v>31760</v>
      </c>
      <c r="U10" s="54">
        <v>10585</v>
      </c>
      <c r="V10" s="26">
        <f t="shared" si="7"/>
        <v>35863.62066</v>
      </c>
      <c r="W10" s="54">
        <f>E10-(E10*$AA$7/100)</f>
        <v>11954.540219999999</v>
      </c>
      <c r="X10" s="26">
        <v>35864</v>
      </c>
      <c r="Y10" s="322">
        <v>11955</v>
      </c>
      <c r="Z10" s="181">
        <f t="shared" si="6"/>
        <v>3.0000000000000004</v>
      </c>
      <c r="AD10" s="312"/>
    </row>
    <row r="11" spans="1:31" ht="25.5">
      <c r="A11" s="5">
        <v>5</v>
      </c>
      <c r="B11" s="7" t="s">
        <v>31</v>
      </c>
      <c r="C11" s="6" t="s">
        <v>5</v>
      </c>
      <c r="D11" s="15">
        <v>4412</v>
      </c>
      <c r="E11" s="104">
        <v>7809</v>
      </c>
      <c r="F11" s="15">
        <v>11696</v>
      </c>
      <c r="G11" s="15">
        <v>11112</v>
      </c>
      <c r="H11" s="17">
        <f t="shared" si="0"/>
        <v>95.006839945280447</v>
      </c>
      <c r="I11" s="15">
        <v>3812</v>
      </c>
      <c r="J11" s="15">
        <v>3704</v>
      </c>
      <c r="K11" s="264">
        <f t="shared" si="1"/>
        <v>97.166841552990562</v>
      </c>
      <c r="L11" s="26">
        <v>14752</v>
      </c>
      <c r="M11" s="15">
        <v>6354</v>
      </c>
      <c r="N11" s="19">
        <f t="shared" si="2"/>
        <v>43.072125813449027</v>
      </c>
      <c r="O11" s="15">
        <f t="shared" si="3"/>
        <v>12708</v>
      </c>
      <c r="P11" s="15">
        <v>4917</v>
      </c>
      <c r="Q11" s="15">
        <v>1881</v>
      </c>
      <c r="R11" s="19">
        <f t="shared" si="4"/>
        <v>38.255033557046978</v>
      </c>
      <c r="S11" s="54">
        <f t="shared" si="5"/>
        <v>3762</v>
      </c>
      <c r="T11" s="26">
        <v>14752</v>
      </c>
      <c r="U11" s="54">
        <v>4917</v>
      </c>
      <c r="V11" s="26">
        <f t="shared" si="7"/>
        <v>17633.73717</v>
      </c>
      <c r="W11" s="54">
        <f>E11-(E11*$AA$7/100)</f>
        <v>5877.9123899999995</v>
      </c>
      <c r="X11" s="26">
        <v>17634</v>
      </c>
      <c r="Y11" s="322">
        <v>5878</v>
      </c>
      <c r="Z11" s="181">
        <f t="shared" si="6"/>
        <v>3.0000000000000004</v>
      </c>
      <c r="AD11" s="312"/>
    </row>
    <row r="12" spans="1:31" s="50" customFormat="1" ht="25.5" customHeight="1">
      <c r="A12" s="5">
        <v>6</v>
      </c>
      <c r="B12" s="111" t="s">
        <v>10</v>
      </c>
      <c r="C12" s="108" t="s">
        <v>5</v>
      </c>
      <c r="D12" s="109"/>
      <c r="E12" s="259"/>
      <c r="F12" s="109">
        <v>14828</v>
      </c>
      <c r="G12" s="109">
        <v>15245</v>
      </c>
      <c r="H12" s="90">
        <f t="shared" si="0"/>
        <v>102.81224710008092</v>
      </c>
      <c r="I12" s="109">
        <v>4809</v>
      </c>
      <c r="J12" s="109">
        <v>2995</v>
      </c>
      <c r="K12" s="265">
        <f t="shared" si="1"/>
        <v>62.279060095653982</v>
      </c>
      <c r="L12" s="113">
        <v>16236</v>
      </c>
      <c r="M12" s="109">
        <v>8446</v>
      </c>
      <c r="N12" s="116">
        <f t="shared" si="2"/>
        <v>52.020202020202021</v>
      </c>
      <c r="O12" s="109">
        <f t="shared" si="3"/>
        <v>16892</v>
      </c>
      <c r="P12" s="109">
        <v>5412</v>
      </c>
      <c r="Q12" s="109">
        <v>2119</v>
      </c>
      <c r="R12" s="116">
        <f t="shared" si="4"/>
        <v>39.153732446415376</v>
      </c>
      <c r="S12" s="119">
        <f t="shared" si="5"/>
        <v>4238</v>
      </c>
      <c r="T12" s="113">
        <v>14735</v>
      </c>
      <c r="U12" s="120"/>
      <c r="V12" s="26">
        <f t="shared" si="7"/>
        <v>12714</v>
      </c>
      <c r="W12" s="129">
        <v>4238</v>
      </c>
      <c r="X12" s="26">
        <v>12714</v>
      </c>
      <c r="Y12" s="323">
        <v>4238</v>
      </c>
      <c r="Z12" s="181">
        <f t="shared" si="6"/>
        <v>3</v>
      </c>
      <c r="AA12" s="512" t="s">
        <v>171</v>
      </c>
      <c r="AB12" s="512"/>
      <c r="AD12" s="312"/>
      <c r="AE12" s="313"/>
    </row>
    <row r="13" spans="1:31" ht="25.5">
      <c r="A13" s="5">
        <v>7</v>
      </c>
      <c r="B13" s="7" t="s">
        <v>32</v>
      </c>
      <c r="C13" s="6">
        <v>1</v>
      </c>
      <c r="D13" s="15">
        <v>34045</v>
      </c>
      <c r="E13" s="104">
        <v>60260</v>
      </c>
      <c r="F13" s="15">
        <v>159759</v>
      </c>
      <c r="G13" s="15">
        <v>141132</v>
      </c>
      <c r="H13" s="17">
        <f t="shared" si="0"/>
        <v>88.340562972978049</v>
      </c>
      <c r="I13" s="15">
        <v>53253</v>
      </c>
      <c r="J13" s="15">
        <v>45876</v>
      </c>
      <c r="K13" s="264">
        <f t="shared" si="1"/>
        <v>86.147259309334686</v>
      </c>
      <c r="L13" s="26">
        <v>135714</v>
      </c>
      <c r="M13" s="15">
        <v>73533</v>
      </c>
      <c r="N13" s="19">
        <f t="shared" si="2"/>
        <v>54.182324594367572</v>
      </c>
      <c r="O13" s="15">
        <f t="shared" si="3"/>
        <v>147066</v>
      </c>
      <c r="P13" s="15">
        <v>45238</v>
      </c>
      <c r="Q13" s="15">
        <v>23366</v>
      </c>
      <c r="R13" s="19">
        <f t="shared" si="4"/>
        <v>51.651266634245545</v>
      </c>
      <c r="S13" s="54">
        <f t="shared" si="5"/>
        <v>46732</v>
      </c>
      <c r="T13" s="26">
        <v>144380</v>
      </c>
      <c r="U13" s="54">
        <v>45120</v>
      </c>
      <c r="V13" s="26">
        <f t="shared" si="7"/>
        <v>136074.91380000001</v>
      </c>
      <c r="W13" s="54">
        <f>E13-(E13*$AA$7/100)</f>
        <v>45358.304600000003</v>
      </c>
      <c r="X13" s="26">
        <v>136075</v>
      </c>
      <c r="Y13" s="322">
        <v>45358</v>
      </c>
      <c r="Z13" s="181">
        <f t="shared" si="6"/>
        <v>3</v>
      </c>
      <c r="AD13" s="312"/>
    </row>
    <row r="14" spans="1:31" s="226" customFormat="1" ht="30" customHeight="1">
      <c r="A14" s="5">
        <v>8</v>
      </c>
      <c r="B14" s="217" t="s">
        <v>33</v>
      </c>
      <c r="C14" s="218" t="s">
        <v>5</v>
      </c>
      <c r="D14" s="219"/>
      <c r="E14" s="260"/>
      <c r="F14" s="219">
        <v>20718</v>
      </c>
      <c r="G14" s="219">
        <v>20614</v>
      </c>
      <c r="H14" s="221">
        <f t="shared" si="0"/>
        <v>99.498021044502366</v>
      </c>
      <c r="I14" s="219">
        <v>6906</v>
      </c>
      <c r="J14" s="219">
        <v>12041</v>
      </c>
      <c r="K14" s="266">
        <f t="shared" si="1"/>
        <v>174.35563278308717</v>
      </c>
      <c r="L14" s="220">
        <v>35657</v>
      </c>
      <c r="M14" s="219">
        <v>11712</v>
      </c>
      <c r="N14" s="222">
        <f t="shared" si="2"/>
        <v>32.846285441848728</v>
      </c>
      <c r="O14" s="219">
        <f t="shared" si="3"/>
        <v>23424</v>
      </c>
      <c r="P14" s="219">
        <v>11886</v>
      </c>
      <c r="Q14" s="219">
        <v>6994</v>
      </c>
      <c r="R14" s="222">
        <f t="shared" si="4"/>
        <v>58.84233552078075</v>
      </c>
      <c r="S14" s="223">
        <f t="shared" si="5"/>
        <v>13988</v>
      </c>
      <c r="T14" s="220">
        <v>33877</v>
      </c>
      <c r="U14" s="223">
        <v>11886</v>
      </c>
      <c r="V14" s="220">
        <f>W14*1.5</f>
        <v>24727.5</v>
      </c>
      <c r="W14" s="224">
        <v>16485</v>
      </c>
      <c r="X14" s="220">
        <v>24728</v>
      </c>
      <c r="Y14" s="324">
        <v>16485</v>
      </c>
      <c r="Z14" s="225">
        <f t="shared" si="6"/>
        <v>1.5</v>
      </c>
      <c r="AA14" s="542" t="s">
        <v>172</v>
      </c>
      <c r="AB14" s="542"/>
      <c r="AD14" s="312"/>
      <c r="AE14" s="314"/>
    </row>
    <row r="15" spans="1:31" ht="25.5">
      <c r="A15" s="5">
        <v>9</v>
      </c>
      <c r="B15" s="7" t="s">
        <v>34</v>
      </c>
      <c r="C15" s="6" t="s">
        <v>6</v>
      </c>
      <c r="D15" s="15">
        <v>46970</v>
      </c>
      <c r="E15" s="104">
        <v>83137</v>
      </c>
      <c r="F15" s="15">
        <v>271550</v>
      </c>
      <c r="G15" s="15">
        <v>194192</v>
      </c>
      <c r="H15" s="17">
        <f t="shared" si="0"/>
        <v>71.512428650340638</v>
      </c>
      <c r="I15" s="15">
        <v>90517</v>
      </c>
      <c r="J15" s="15">
        <v>68122</v>
      </c>
      <c r="K15" s="264">
        <f t="shared" si="1"/>
        <v>75.258791166300256</v>
      </c>
      <c r="L15" s="26">
        <v>181952</v>
      </c>
      <c r="M15" s="15">
        <v>99289</v>
      </c>
      <c r="N15" s="19">
        <f t="shared" si="2"/>
        <v>54.568787372493844</v>
      </c>
      <c r="O15" s="15">
        <f t="shared" si="3"/>
        <v>198578</v>
      </c>
      <c r="P15" s="15">
        <v>60684</v>
      </c>
      <c r="Q15" s="15">
        <v>31988</v>
      </c>
      <c r="R15" s="19">
        <f t="shared" si="4"/>
        <v>52.71241183837585</v>
      </c>
      <c r="S15" s="54">
        <f t="shared" si="5"/>
        <v>63976</v>
      </c>
      <c r="T15" s="26">
        <v>226893</v>
      </c>
      <c r="U15" s="54">
        <v>75131</v>
      </c>
      <c r="V15" s="26">
        <f>W15*3</f>
        <v>187734.15380999999</v>
      </c>
      <c r="W15" s="54">
        <f t="shared" ref="W15:W20" si="8">E15-(E15*$AA$7/100)</f>
        <v>62578.051269999996</v>
      </c>
      <c r="X15" s="26">
        <v>187734</v>
      </c>
      <c r="Y15" s="322">
        <v>62578</v>
      </c>
      <c r="Z15" s="181">
        <f t="shared" si="6"/>
        <v>3</v>
      </c>
      <c r="AD15" s="312"/>
    </row>
    <row r="16" spans="1:31" ht="25.5">
      <c r="A16" s="5">
        <v>10</v>
      </c>
      <c r="B16" s="7" t="s">
        <v>35</v>
      </c>
      <c r="C16" s="6">
        <v>1</v>
      </c>
      <c r="D16" s="15">
        <v>27573</v>
      </c>
      <c r="E16" s="104">
        <v>48804</v>
      </c>
      <c r="F16" s="15">
        <v>126760</v>
      </c>
      <c r="G16" s="15">
        <v>137478</v>
      </c>
      <c r="H16" s="17">
        <f t="shared" si="0"/>
        <v>108.45534869043863</v>
      </c>
      <c r="I16" s="15">
        <v>43071</v>
      </c>
      <c r="J16" s="15">
        <v>58635</v>
      </c>
      <c r="K16" s="264">
        <f t="shared" si="1"/>
        <v>136.13568294211882</v>
      </c>
      <c r="L16" s="26">
        <v>135946</v>
      </c>
      <c r="M16" s="15">
        <v>63509</v>
      </c>
      <c r="N16" s="19">
        <f t="shared" si="2"/>
        <v>46.716343253939066</v>
      </c>
      <c r="O16" s="15">
        <f t="shared" si="3"/>
        <v>127018</v>
      </c>
      <c r="P16" s="15">
        <v>45315</v>
      </c>
      <c r="Q16" s="15">
        <v>21464</v>
      </c>
      <c r="R16" s="19">
        <f t="shared" si="4"/>
        <v>47.366214277832945</v>
      </c>
      <c r="S16" s="54">
        <f t="shared" si="5"/>
        <v>42928</v>
      </c>
      <c r="T16" s="26">
        <v>130816</v>
      </c>
      <c r="U16" s="54">
        <v>43803</v>
      </c>
      <c r="V16" s="26">
        <f t="shared" ref="V16:V30" si="9">W16*3</f>
        <v>110205.77652000001</v>
      </c>
      <c r="W16" s="54">
        <f t="shared" si="8"/>
        <v>36735.258840000002</v>
      </c>
      <c r="X16" s="26">
        <v>110206</v>
      </c>
      <c r="Y16" s="322">
        <v>36735</v>
      </c>
      <c r="Z16" s="181">
        <f t="shared" si="6"/>
        <v>3</v>
      </c>
      <c r="AD16" s="312"/>
    </row>
    <row r="17" spans="1:31" ht="25.5">
      <c r="A17" s="5">
        <v>11</v>
      </c>
      <c r="B17" s="7" t="s">
        <v>36</v>
      </c>
      <c r="C17" s="6">
        <v>1</v>
      </c>
      <c r="D17" s="15">
        <v>28770</v>
      </c>
      <c r="E17" s="104">
        <v>50923</v>
      </c>
      <c r="F17" s="15">
        <v>130826</v>
      </c>
      <c r="G17" s="15">
        <v>114234</v>
      </c>
      <c r="H17" s="17">
        <f t="shared" si="0"/>
        <v>87.3175056945867</v>
      </c>
      <c r="I17" s="15">
        <v>39988</v>
      </c>
      <c r="J17" s="15">
        <v>37538</v>
      </c>
      <c r="K17" s="264">
        <f t="shared" si="1"/>
        <v>93.873161948584567</v>
      </c>
      <c r="L17" s="26">
        <v>114381</v>
      </c>
      <c r="M17" s="15">
        <v>53114</v>
      </c>
      <c r="N17" s="19">
        <f t="shared" si="2"/>
        <v>46.436033956688611</v>
      </c>
      <c r="O17" s="15">
        <f t="shared" si="3"/>
        <v>106228</v>
      </c>
      <c r="P17" s="15">
        <v>38033</v>
      </c>
      <c r="Q17" s="15">
        <v>16795</v>
      </c>
      <c r="R17" s="19">
        <f t="shared" si="4"/>
        <v>44.159019798595956</v>
      </c>
      <c r="S17" s="54">
        <f t="shared" si="5"/>
        <v>33590</v>
      </c>
      <c r="T17" s="26">
        <v>113367</v>
      </c>
      <c r="U17" s="54">
        <v>37789</v>
      </c>
      <c r="V17" s="26">
        <f t="shared" si="9"/>
        <v>114990.75399</v>
      </c>
      <c r="W17" s="54">
        <f t="shared" si="8"/>
        <v>38330.251329999999</v>
      </c>
      <c r="X17" s="26">
        <v>114991</v>
      </c>
      <c r="Y17" s="322">
        <v>38330</v>
      </c>
      <c r="Z17" s="181">
        <f t="shared" si="6"/>
        <v>3</v>
      </c>
      <c r="AD17" s="312"/>
    </row>
    <row r="18" spans="1:31" ht="25.5">
      <c r="A18" s="5">
        <v>12</v>
      </c>
      <c r="B18" s="7" t="s">
        <v>37</v>
      </c>
      <c r="C18" s="6" t="s">
        <v>6</v>
      </c>
      <c r="D18" s="15">
        <v>41073</v>
      </c>
      <c r="E18" s="104">
        <v>72699</v>
      </c>
      <c r="F18" s="15">
        <v>166639</v>
      </c>
      <c r="G18" s="15">
        <v>188271</v>
      </c>
      <c r="H18" s="17">
        <f t="shared" si="0"/>
        <v>112.98135490491421</v>
      </c>
      <c r="I18" s="15">
        <v>52725</v>
      </c>
      <c r="J18" s="15">
        <v>62940</v>
      </c>
      <c r="K18" s="264">
        <f t="shared" si="1"/>
        <v>119.37411095305832</v>
      </c>
      <c r="L18" s="26">
        <v>187360</v>
      </c>
      <c r="M18" s="15">
        <v>78621</v>
      </c>
      <c r="N18" s="19">
        <f t="shared" si="2"/>
        <v>41.962532023911187</v>
      </c>
      <c r="O18" s="15">
        <f t="shared" si="3"/>
        <v>157242</v>
      </c>
      <c r="P18" s="15">
        <v>62453</v>
      </c>
      <c r="Q18" s="15">
        <v>30138</v>
      </c>
      <c r="R18" s="19">
        <f t="shared" si="4"/>
        <v>48.257089331177042</v>
      </c>
      <c r="S18" s="54">
        <f t="shared" si="5"/>
        <v>60276</v>
      </c>
      <c r="T18" s="26">
        <v>190484</v>
      </c>
      <c r="U18" s="54">
        <v>63125</v>
      </c>
      <c r="V18" s="26">
        <f t="shared" si="9"/>
        <v>164163.79287</v>
      </c>
      <c r="W18" s="54">
        <f t="shared" si="8"/>
        <v>54721.264289999999</v>
      </c>
      <c r="X18" s="26">
        <v>164164</v>
      </c>
      <c r="Y18" s="322">
        <v>54721</v>
      </c>
      <c r="Z18" s="181">
        <f t="shared" si="6"/>
        <v>3</v>
      </c>
      <c r="AD18" s="312"/>
    </row>
    <row r="19" spans="1:31" ht="25.5">
      <c r="A19" s="5">
        <v>13</v>
      </c>
      <c r="B19" s="7" t="s">
        <v>38</v>
      </c>
      <c r="C19" s="6" t="s">
        <v>6</v>
      </c>
      <c r="D19" s="15">
        <v>11931</v>
      </c>
      <c r="E19" s="104">
        <v>21118</v>
      </c>
      <c r="F19" s="15">
        <v>99683</v>
      </c>
      <c r="G19" s="15">
        <v>96966</v>
      </c>
      <c r="H19" s="17">
        <f t="shared" si="0"/>
        <v>97.274359720313399</v>
      </c>
      <c r="I19" s="15">
        <v>43284</v>
      </c>
      <c r="J19" s="15">
        <v>38513</v>
      </c>
      <c r="K19" s="264">
        <f t="shared" si="1"/>
        <v>88.977451252194811</v>
      </c>
      <c r="L19" s="26">
        <v>101687</v>
      </c>
      <c r="M19" s="15">
        <v>45077</v>
      </c>
      <c r="N19" s="19">
        <f t="shared" si="2"/>
        <v>44.32916695349455</v>
      </c>
      <c r="O19" s="15">
        <f t="shared" si="3"/>
        <v>90154</v>
      </c>
      <c r="P19" s="15">
        <v>33896</v>
      </c>
      <c r="Q19" s="15">
        <v>9573</v>
      </c>
      <c r="R19" s="19">
        <f t="shared" si="4"/>
        <v>28.24227047439226</v>
      </c>
      <c r="S19" s="54">
        <f t="shared" si="5"/>
        <v>19146</v>
      </c>
      <c r="T19" s="26">
        <v>93743</v>
      </c>
      <c r="U19" s="54">
        <v>39948</v>
      </c>
      <c r="V19" s="26">
        <f t="shared" si="9"/>
        <v>47687.189339999997</v>
      </c>
      <c r="W19" s="54">
        <f t="shared" si="8"/>
        <v>15895.72978</v>
      </c>
      <c r="X19" s="26">
        <v>47687</v>
      </c>
      <c r="Y19" s="322">
        <v>15896</v>
      </c>
      <c r="Z19" s="181">
        <f t="shared" si="6"/>
        <v>3</v>
      </c>
      <c r="AD19" s="312"/>
    </row>
    <row r="20" spans="1:31" ht="29.25" customHeight="1">
      <c r="A20" s="5">
        <v>14</v>
      </c>
      <c r="B20" s="7" t="s">
        <v>106</v>
      </c>
      <c r="C20" s="6" t="s">
        <v>6</v>
      </c>
      <c r="D20" s="15">
        <v>32583</v>
      </c>
      <c r="E20" s="104">
        <v>57672</v>
      </c>
      <c r="F20" s="15">
        <v>274711</v>
      </c>
      <c r="G20" s="15">
        <v>257752</v>
      </c>
      <c r="H20" s="17">
        <f t="shared" si="0"/>
        <v>93.826603230303846</v>
      </c>
      <c r="I20" s="15">
        <v>81122</v>
      </c>
      <c r="J20" s="15">
        <v>12569</v>
      </c>
      <c r="K20" s="264">
        <f t="shared" si="1"/>
        <v>15.493947387884916</v>
      </c>
      <c r="L20" s="26">
        <v>274419</v>
      </c>
      <c r="M20" s="15">
        <v>138061</v>
      </c>
      <c r="N20" s="19">
        <f t="shared" si="2"/>
        <v>50.310291925850613</v>
      </c>
      <c r="O20" s="15">
        <f t="shared" si="3"/>
        <v>276122</v>
      </c>
      <c r="P20" s="15">
        <v>91005</v>
      </c>
      <c r="Q20" s="15">
        <v>31902</v>
      </c>
      <c r="R20" s="19">
        <f t="shared" si="4"/>
        <v>35.055216746332619</v>
      </c>
      <c r="S20" s="54">
        <f t="shared" si="5"/>
        <v>63804</v>
      </c>
      <c r="T20" s="26">
        <v>277027</v>
      </c>
      <c r="U20" s="54">
        <v>82048</v>
      </c>
      <c r="V20" s="26">
        <f t="shared" si="9"/>
        <v>130230.87336</v>
      </c>
      <c r="W20" s="54">
        <f t="shared" si="8"/>
        <v>43410.291120000002</v>
      </c>
      <c r="X20" s="26">
        <v>130231</v>
      </c>
      <c r="Y20" s="322">
        <v>43410</v>
      </c>
      <c r="Z20" s="181">
        <f t="shared" si="6"/>
        <v>3</v>
      </c>
      <c r="AD20" s="312"/>
    </row>
    <row r="21" spans="1:31" s="50" customFormat="1" ht="25.5" customHeight="1">
      <c r="A21" s="5">
        <v>15</v>
      </c>
      <c r="B21" s="111" t="s">
        <v>39</v>
      </c>
      <c r="C21" s="108" t="s">
        <v>6</v>
      </c>
      <c r="D21" s="109"/>
      <c r="E21" s="259"/>
      <c r="F21" s="109">
        <v>35700</v>
      </c>
      <c r="G21" s="109">
        <v>34075</v>
      </c>
      <c r="H21" s="90">
        <f t="shared" si="0"/>
        <v>95.448179271708682</v>
      </c>
      <c r="I21" s="109">
        <v>14807</v>
      </c>
      <c r="J21" s="109">
        <v>11277</v>
      </c>
      <c r="K21" s="265">
        <f t="shared" si="1"/>
        <v>76.15992436009995</v>
      </c>
      <c r="L21" s="113">
        <v>32200</v>
      </c>
      <c r="M21" s="109">
        <v>15497</v>
      </c>
      <c r="N21" s="116">
        <f t="shared" si="2"/>
        <v>48.127329192546583</v>
      </c>
      <c r="O21" s="109">
        <f t="shared" si="3"/>
        <v>30994</v>
      </c>
      <c r="P21" s="109">
        <v>10733</v>
      </c>
      <c r="Q21" s="109">
        <v>7343</v>
      </c>
      <c r="R21" s="116">
        <f t="shared" si="4"/>
        <v>68.415168172924623</v>
      </c>
      <c r="S21" s="119">
        <f t="shared" si="5"/>
        <v>14686</v>
      </c>
      <c r="T21" s="113">
        <v>41935</v>
      </c>
      <c r="U21" s="119">
        <v>19925</v>
      </c>
      <c r="V21" s="26">
        <f t="shared" si="9"/>
        <v>44058</v>
      </c>
      <c r="W21" s="129">
        <v>14686</v>
      </c>
      <c r="X21" s="26">
        <v>44058</v>
      </c>
      <c r="Y21" s="323">
        <v>14686</v>
      </c>
      <c r="Z21" s="181">
        <f t="shared" si="6"/>
        <v>3</v>
      </c>
      <c r="AA21" s="512" t="s">
        <v>172</v>
      </c>
      <c r="AB21" s="512"/>
      <c r="AD21" s="312"/>
      <c r="AE21" s="313"/>
    </row>
    <row r="22" spans="1:31" ht="38.25">
      <c r="A22" s="5">
        <v>16</v>
      </c>
      <c r="B22" s="7" t="s">
        <v>101</v>
      </c>
      <c r="C22" s="6" t="s">
        <v>5</v>
      </c>
      <c r="D22" s="15">
        <v>19838</v>
      </c>
      <c r="E22" s="104">
        <v>35113</v>
      </c>
      <c r="F22" s="15">
        <v>99705</v>
      </c>
      <c r="G22" s="15">
        <v>75496</v>
      </c>
      <c r="H22" s="17">
        <f t="shared" si="0"/>
        <v>75.719372147836111</v>
      </c>
      <c r="I22" s="15">
        <v>38344</v>
      </c>
      <c r="J22" s="15">
        <v>21992</v>
      </c>
      <c r="K22" s="264">
        <f t="shared" si="1"/>
        <v>57.354475276444816</v>
      </c>
      <c r="L22" s="26">
        <v>69372</v>
      </c>
      <c r="M22" s="15">
        <v>42169</v>
      </c>
      <c r="N22" s="19">
        <f t="shared" si="2"/>
        <v>60.786772761344629</v>
      </c>
      <c r="O22" s="15">
        <f t="shared" si="3"/>
        <v>84338</v>
      </c>
      <c r="P22" s="15">
        <v>23126</v>
      </c>
      <c r="Q22" s="15">
        <v>6590</v>
      </c>
      <c r="R22" s="19">
        <f t="shared" si="4"/>
        <v>28.496065035025513</v>
      </c>
      <c r="S22" s="54">
        <f t="shared" si="5"/>
        <v>13180</v>
      </c>
      <c r="T22" s="26">
        <v>69377</v>
      </c>
      <c r="U22" s="54">
        <v>23125</v>
      </c>
      <c r="V22" s="26">
        <f t="shared" si="9"/>
        <v>79289.718690000009</v>
      </c>
      <c r="W22" s="54">
        <f t="shared" ref="W22:W30" si="10">E22-(E22*$AA$7/100)</f>
        <v>26429.906230000001</v>
      </c>
      <c r="X22" s="26">
        <v>79290</v>
      </c>
      <c r="Y22" s="322">
        <v>26430</v>
      </c>
      <c r="Z22" s="181">
        <f t="shared" si="6"/>
        <v>3.0000000000000004</v>
      </c>
      <c r="AD22" s="312"/>
    </row>
    <row r="23" spans="1:31" ht="25.5">
      <c r="A23" s="5">
        <v>17</v>
      </c>
      <c r="B23" s="7" t="s">
        <v>40</v>
      </c>
      <c r="C23" s="6" t="s">
        <v>5</v>
      </c>
      <c r="D23" s="15">
        <v>11890</v>
      </c>
      <c r="E23" s="104">
        <v>21045</v>
      </c>
      <c r="F23" s="15">
        <v>67250</v>
      </c>
      <c r="G23" s="15">
        <v>44030</v>
      </c>
      <c r="H23" s="17">
        <f t="shared" si="0"/>
        <v>65.472118959107803</v>
      </c>
      <c r="I23" s="15">
        <v>23500</v>
      </c>
      <c r="J23" s="15">
        <v>17306</v>
      </c>
      <c r="K23" s="264">
        <f t="shared" si="1"/>
        <v>73.642553191489355</v>
      </c>
      <c r="L23" s="26">
        <v>64530</v>
      </c>
      <c r="M23" s="15">
        <v>21171</v>
      </c>
      <c r="N23" s="19">
        <f t="shared" si="2"/>
        <v>32.807996280799628</v>
      </c>
      <c r="O23" s="15">
        <f t="shared" si="3"/>
        <v>42342</v>
      </c>
      <c r="P23" s="15">
        <v>21510</v>
      </c>
      <c r="Q23" s="15">
        <v>9373</v>
      </c>
      <c r="R23" s="19">
        <f t="shared" si="4"/>
        <v>43.575081357508132</v>
      </c>
      <c r="S23" s="54">
        <f t="shared" si="5"/>
        <v>18746</v>
      </c>
      <c r="T23" s="26">
        <v>48350</v>
      </c>
      <c r="U23" s="54">
        <v>17450</v>
      </c>
      <c r="V23" s="26">
        <f t="shared" si="9"/>
        <v>47522.345849999998</v>
      </c>
      <c r="W23" s="54">
        <f t="shared" si="10"/>
        <v>15840.781950000001</v>
      </c>
      <c r="X23" s="26">
        <v>47522</v>
      </c>
      <c r="Y23" s="322">
        <v>15841</v>
      </c>
      <c r="Z23" s="181">
        <f t="shared" si="6"/>
        <v>2.9999999999999996</v>
      </c>
      <c r="AD23" s="312"/>
    </row>
    <row r="24" spans="1:31" ht="28.5" customHeight="1">
      <c r="A24" s="5">
        <v>18</v>
      </c>
      <c r="B24" s="7" t="s">
        <v>28</v>
      </c>
      <c r="C24" s="6" t="s">
        <v>6</v>
      </c>
      <c r="D24" s="15">
        <v>32649</v>
      </c>
      <c r="E24" s="104">
        <v>57789</v>
      </c>
      <c r="F24" s="15">
        <v>201384</v>
      </c>
      <c r="G24" s="15">
        <v>163825</v>
      </c>
      <c r="H24" s="17">
        <f t="shared" si="0"/>
        <v>81.349561037619665</v>
      </c>
      <c r="I24" s="15">
        <v>67128</v>
      </c>
      <c r="J24" s="15">
        <v>54636</v>
      </c>
      <c r="K24" s="264">
        <f t="shared" si="1"/>
        <v>81.390775831247765</v>
      </c>
      <c r="L24" s="26">
        <v>175076</v>
      </c>
      <c r="M24" s="15">
        <v>83431</v>
      </c>
      <c r="N24" s="19">
        <f t="shared" si="2"/>
        <v>47.654161621238778</v>
      </c>
      <c r="O24" s="15">
        <f t="shared" si="3"/>
        <v>166862</v>
      </c>
      <c r="P24" s="15">
        <v>58358</v>
      </c>
      <c r="Q24" s="15">
        <v>27810</v>
      </c>
      <c r="R24" s="19">
        <f t="shared" si="4"/>
        <v>47.654134822989136</v>
      </c>
      <c r="S24" s="54">
        <f t="shared" si="5"/>
        <v>55620</v>
      </c>
      <c r="T24" s="26">
        <v>185389</v>
      </c>
      <c r="U24" s="54">
        <v>61798</v>
      </c>
      <c r="V24" s="26">
        <f t="shared" si="9"/>
        <v>130495.07457</v>
      </c>
      <c r="W24" s="54">
        <f t="shared" si="10"/>
        <v>43498.358189999999</v>
      </c>
      <c r="X24" s="26">
        <v>130495</v>
      </c>
      <c r="Y24" s="322">
        <v>43498</v>
      </c>
      <c r="Z24" s="181">
        <f t="shared" si="6"/>
        <v>3</v>
      </c>
      <c r="AD24" s="312"/>
    </row>
    <row r="25" spans="1:31" ht="38.25">
      <c r="A25" s="5">
        <v>19</v>
      </c>
      <c r="B25" s="7" t="s">
        <v>100</v>
      </c>
      <c r="C25" s="6" t="s">
        <v>5</v>
      </c>
      <c r="D25" s="15">
        <v>18366</v>
      </c>
      <c r="E25" s="104">
        <v>32508</v>
      </c>
      <c r="F25" s="15">
        <v>114478</v>
      </c>
      <c r="G25" s="15">
        <v>61009</v>
      </c>
      <c r="H25" s="17">
        <f t="shared" si="0"/>
        <v>53.293209175562119</v>
      </c>
      <c r="I25" s="15">
        <v>38159</v>
      </c>
      <c r="J25" s="15">
        <v>14384</v>
      </c>
      <c r="K25" s="264">
        <f t="shared" si="1"/>
        <v>37.694908147488142</v>
      </c>
      <c r="L25" s="26">
        <v>66048</v>
      </c>
      <c r="M25" s="15">
        <v>21839</v>
      </c>
      <c r="N25" s="19">
        <f t="shared" si="2"/>
        <v>33.06534641472868</v>
      </c>
      <c r="O25" s="15">
        <f t="shared" si="3"/>
        <v>43678</v>
      </c>
      <c r="P25" s="15">
        <v>22016</v>
      </c>
      <c r="Q25" s="15">
        <v>0</v>
      </c>
      <c r="R25" s="19">
        <f t="shared" si="4"/>
        <v>0</v>
      </c>
      <c r="S25" s="54">
        <f t="shared" si="5"/>
        <v>0</v>
      </c>
      <c r="T25" s="26">
        <v>61900</v>
      </c>
      <c r="U25" s="54">
        <v>20634</v>
      </c>
      <c r="V25" s="26">
        <f t="shared" si="9"/>
        <v>73407.290040000007</v>
      </c>
      <c r="W25" s="54">
        <f t="shared" si="10"/>
        <v>24469.096680000002</v>
      </c>
      <c r="X25" s="26">
        <v>73407</v>
      </c>
      <c r="Y25" s="322">
        <v>24469</v>
      </c>
      <c r="Z25" s="181">
        <f t="shared" si="6"/>
        <v>3</v>
      </c>
      <c r="AD25" s="312"/>
    </row>
    <row r="26" spans="1:31" ht="25.5">
      <c r="A26" s="5">
        <v>20</v>
      </c>
      <c r="B26" s="7" t="s">
        <v>41</v>
      </c>
      <c r="C26" s="6" t="s">
        <v>5</v>
      </c>
      <c r="D26" s="15">
        <v>5255</v>
      </c>
      <c r="E26" s="104">
        <v>9301</v>
      </c>
      <c r="F26" s="15">
        <v>29862</v>
      </c>
      <c r="G26" s="15">
        <v>20242</v>
      </c>
      <c r="H26" s="17">
        <f t="shared" si="0"/>
        <v>67.785145000334879</v>
      </c>
      <c r="I26" s="15">
        <v>9954</v>
      </c>
      <c r="J26" s="15">
        <v>8431</v>
      </c>
      <c r="K26" s="264">
        <f t="shared" si="1"/>
        <v>84.699618243922032</v>
      </c>
      <c r="L26" s="26">
        <v>32504</v>
      </c>
      <c r="M26" s="15">
        <v>10816</v>
      </c>
      <c r="N26" s="19">
        <f t="shared" si="2"/>
        <v>33.275904504061039</v>
      </c>
      <c r="O26" s="15">
        <f t="shared" si="3"/>
        <v>21632</v>
      </c>
      <c r="P26" s="15">
        <v>10835</v>
      </c>
      <c r="Q26" s="15">
        <v>3348</v>
      </c>
      <c r="R26" s="19">
        <f t="shared" si="4"/>
        <v>30.899861559760037</v>
      </c>
      <c r="S26" s="54">
        <f t="shared" si="5"/>
        <v>6696</v>
      </c>
      <c r="T26" s="26">
        <v>33104</v>
      </c>
      <c r="U26" s="54">
        <v>11035</v>
      </c>
      <c r="V26" s="26">
        <f t="shared" si="9"/>
        <v>21002.867129999999</v>
      </c>
      <c r="W26" s="54">
        <f t="shared" si="10"/>
        <v>7000.9557100000002</v>
      </c>
      <c r="X26" s="26">
        <v>21003</v>
      </c>
      <c r="Y26" s="322">
        <v>7001</v>
      </c>
      <c r="Z26" s="181">
        <f t="shared" si="6"/>
        <v>2.9999999999999996</v>
      </c>
      <c r="AD26" s="312"/>
    </row>
    <row r="27" spans="1:31" ht="25.5">
      <c r="A27" s="5">
        <v>21</v>
      </c>
      <c r="B27" s="7" t="s">
        <v>42</v>
      </c>
      <c r="C27" s="6" t="s">
        <v>5</v>
      </c>
      <c r="D27" s="15">
        <v>30776</v>
      </c>
      <c r="E27" s="104">
        <v>54474</v>
      </c>
      <c r="F27" s="15">
        <v>161024</v>
      </c>
      <c r="G27" s="15">
        <v>145827</v>
      </c>
      <c r="H27" s="17">
        <f t="shared" si="0"/>
        <v>90.562276430842601</v>
      </c>
      <c r="I27" s="15">
        <v>53675</v>
      </c>
      <c r="J27" s="15">
        <v>44551</v>
      </c>
      <c r="K27" s="264">
        <f t="shared" si="1"/>
        <v>83.001397298556128</v>
      </c>
      <c r="L27" s="26">
        <v>164430</v>
      </c>
      <c r="M27" s="15">
        <v>71052</v>
      </c>
      <c r="N27" s="19">
        <f t="shared" si="2"/>
        <v>43.211092866265282</v>
      </c>
      <c r="O27" s="15">
        <f t="shared" si="3"/>
        <v>142104</v>
      </c>
      <c r="P27" s="15">
        <v>54477</v>
      </c>
      <c r="Q27" s="15">
        <v>24991</v>
      </c>
      <c r="R27" s="19">
        <f t="shared" si="4"/>
        <v>45.874405712502522</v>
      </c>
      <c r="S27" s="54">
        <f t="shared" si="5"/>
        <v>49982</v>
      </c>
      <c r="T27" s="26">
        <v>142092</v>
      </c>
      <c r="U27" s="54">
        <v>47361</v>
      </c>
      <c r="V27" s="26">
        <f t="shared" si="9"/>
        <v>123009.37362000001</v>
      </c>
      <c r="W27" s="54">
        <f t="shared" si="10"/>
        <v>41003.124540000004</v>
      </c>
      <c r="X27" s="26">
        <v>123009</v>
      </c>
      <c r="Y27" s="322">
        <v>41003</v>
      </c>
      <c r="Z27" s="181">
        <f t="shared" si="6"/>
        <v>3</v>
      </c>
      <c r="AD27" s="312"/>
    </row>
    <row r="28" spans="1:31" ht="25.5">
      <c r="A28" s="5">
        <v>22</v>
      </c>
      <c r="B28" s="7" t="s">
        <v>43</v>
      </c>
      <c r="C28" s="6" t="s">
        <v>6</v>
      </c>
      <c r="D28" s="15">
        <v>88629</v>
      </c>
      <c r="E28" s="104">
        <v>156873</v>
      </c>
      <c r="F28" s="15">
        <v>303786</v>
      </c>
      <c r="G28" s="15">
        <v>323698</v>
      </c>
      <c r="H28" s="17">
        <f t="shared" si="0"/>
        <v>106.55461410334908</v>
      </c>
      <c r="I28" s="15">
        <v>101255</v>
      </c>
      <c r="J28" s="15">
        <v>136532</v>
      </c>
      <c r="K28" s="264">
        <f t="shared" si="1"/>
        <v>134.83976099945681</v>
      </c>
      <c r="L28" s="26">
        <v>272857</v>
      </c>
      <c r="M28" s="15">
        <v>168751</v>
      </c>
      <c r="N28" s="19">
        <f t="shared" si="2"/>
        <v>61.845948610444303</v>
      </c>
      <c r="O28" s="15">
        <f t="shared" si="3"/>
        <v>337502</v>
      </c>
      <c r="P28" s="15">
        <v>90952</v>
      </c>
      <c r="Q28" s="15">
        <v>74370</v>
      </c>
      <c r="R28" s="19">
        <f t="shared" si="4"/>
        <v>81.768405312692408</v>
      </c>
      <c r="S28" s="54">
        <f t="shared" si="5"/>
        <v>148740</v>
      </c>
      <c r="T28" s="26">
        <v>272467</v>
      </c>
      <c r="U28" s="54">
        <v>93811</v>
      </c>
      <c r="V28" s="26">
        <f t="shared" si="9"/>
        <v>354239.62748999998</v>
      </c>
      <c r="W28" s="54">
        <f t="shared" si="10"/>
        <v>118079.87583</v>
      </c>
      <c r="X28" s="26">
        <v>354240</v>
      </c>
      <c r="Y28" s="322">
        <v>118080</v>
      </c>
      <c r="Z28" s="181">
        <f t="shared" si="6"/>
        <v>2.9999999999999996</v>
      </c>
      <c r="AD28" s="312"/>
    </row>
    <row r="29" spans="1:31" ht="25.5">
      <c r="A29" s="5">
        <v>23</v>
      </c>
      <c r="B29" s="7" t="s">
        <v>44</v>
      </c>
      <c r="C29" s="6" t="s">
        <v>5</v>
      </c>
      <c r="D29" s="15">
        <v>32608</v>
      </c>
      <c r="E29" s="104">
        <v>57716</v>
      </c>
      <c r="F29" s="15">
        <v>183690</v>
      </c>
      <c r="G29" s="15">
        <v>126193</v>
      </c>
      <c r="H29" s="17">
        <f t="shared" si="0"/>
        <v>68.698894877238828</v>
      </c>
      <c r="I29" s="15">
        <v>61230</v>
      </c>
      <c r="J29" s="15">
        <v>42122</v>
      </c>
      <c r="K29" s="264">
        <f t="shared" si="1"/>
        <v>68.793075289890581</v>
      </c>
      <c r="L29" s="26">
        <v>150662</v>
      </c>
      <c r="M29" s="15">
        <v>65207</v>
      </c>
      <c r="N29" s="19">
        <f t="shared" si="2"/>
        <v>43.280322841857931</v>
      </c>
      <c r="O29" s="15">
        <f t="shared" si="3"/>
        <v>130414</v>
      </c>
      <c r="P29" s="15">
        <v>50221</v>
      </c>
      <c r="Q29" s="15">
        <v>24750</v>
      </c>
      <c r="R29" s="19">
        <f t="shared" si="4"/>
        <v>49.282172796240616</v>
      </c>
      <c r="S29" s="54">
        <f t="shared" si="5"/>
        <v>49500</v>
      </c>
      <c r="T29" s="26">
        <v>119940</v>
      </c>
      <c r="U29" s="54">
        <v>39979</v>
      </c>
      <c r="V29" s="26">
        <f t="shared" si="9"/>
        <v>130330.23108</v>
      </c>
      <c r="W29" s="54">
        <f t="shared" si="10"/>
        <v>43443.410360000002</v>
      </c>
      <c r="X29" s="26">
        <v>130330</v>
      </c>
      <c r="Y29" s="322">
        <v>43443</v>
      </c>
      <c r="Z29" s="181">
        <f t="shared" si="6"/>
        <v>3</v>
      </c>
      <c r="AD29" s="312"/>
    </row>
    <row r="30" spans="1:31" ht="25.5">
      <c r="A30" s="5">
        <v>24</v>
      </c>
      <c r="B30" s="7" t="s">
        <v>45</v>
      </c>
      <c r="C30" s="6" t="s">
        <v>5</v>
      </c>
      <c r="D30" s="15">
        <v>30053</v>
      </c>
      <c r="E30" s="104">
        <v>53194</v>
      </c>
      <c r="F30" s="15">
        <v>156393</v>
      </c>
      <c r="G30" s="15">
        <v>155362</v>
      </c>
      <c r="H30" s="17">
        <f t="shared" si="0"/>
        <v>99.340763333397277</v>
      </c>
      <c r="I30" s="15">
        <v>52131</v>
      </c>
      <c r="J30" s="15">
        <v>53224</v>
      </c>
      <c r="K30" s="264">
        <f t="shared" si="1"/>
        <v>102.09664115401584</v>
      </c>
      <c r="L30" s="26">
        <v>157266</v>
      </c>
      <c r="M30" s="15">
        <v>84522</v>
      </c>
      <c r="N30" s="19">
        <f t="shared" si="2"/>
        <v>53.744611041165925</v>
      </c>
      <c r="O30" s="15">
        <f t="shared" si="3"/>
        <v>169044</v>
      </c>
      <c r="P30" s="15">
        <v>52422</v>
      </c>
      <c r="Q30" s="15">
        <v>28181</v>
      </c>
      <c r="R30" s="19">
        <f t="shared" si="4"/>
        <v>53.757964213498148</v>
      </c>
      <c r="S30" s="54">
        <f t="shared" si="5"/>
        <v>56362</v>
      </c>
      <c r="T30" s="26">
        <v>154402</v>
      </c>
      <c r="U30" s="54">
        <v>51465</v>
      </c>
      <c r="V30" s="26">
        <f t="shared" si="9"/>
        <v>120118.96722000001</v>
      </c>
      <c r="W30" s="54">
        <f t="shared" si="10"/>
        <v>40039.655740000002</v>
      </c>
      <c r="X30" s="26">
        <v>120119</v>
      </c>
      <c r="Y30" s="322">
        <v>40040</v>
      </c>
      <c r="Z30" s="181">
        <f t="shared" si="6"/>
        <v>3</v>
      </c>
      <c r="AD30" s="312"/>
    </row>
    <row r="31" spans="1:31" s="226" customFormat="1" ht="26.25" customHeight="1">
      <c r="A31" s="5">
        <v>25</v>
      </c>
      <c r="B31" s="217" t="s">
        <v>46</v>
      </c>
      <c r="C31" s="218" t="s">
        <v>5</v>
      </c>
      <c r="D31" s="219"/>
      <c r="E31" s="260"/>
      <c r="F31" s="219">
        <v>68253</v>
      </c>
      <c r="G31" s="219">
        <v>68908</v>
      </c>
      <c r="H31" s="221">
        <f t="shared" si="0"/>
        <v>100.95966477663984</v>
      </c>
      <c r="I31" s="219">
        <v>22758</v>
      </c>
      <c r="J31" s="219">
        <v>40141</v>
      </c>
      <c r="K31" s="266">
        <f t="shared" si="1"/>
        <v>176.38193162843837</v>
      </c>
      <c r="L31" s="220">
        <v>98616</v>
      </c>
      <c r="M31" s="219">
        <v>35733</v>
      </c>
      <c r="N31" s="222">
        <f t="shared" si="2"/>
        <v>36.234485276222927</v>
      </c>
      <c r="O31" s="219">
        <f t="shared" si="3"/>
        <v>71466</v>
      </c>
      <c r="P31" s="219">
        <v>32872</v>
      </c>
      <c r="Q31" s="219">
        <v>24087</v>
      </c>
      <c r="R31" s="222">
        <f t="shared" si="4"/>
        <v>73.275127768313453</v>
      </c>
      <c r="S31" s="223">
        <f t="shared" si="5"/>
        <v>48174</v>
      </c>
      <c r="T31" s="220">
        <v>70440</v>
      </c>
      <c r="U31" s="223">
        <v>23343</v>
      </c>
      <c r="V31" s="220">
        <f>W31*1.5</f>
        <v>73729.5</v>
      </c>
      <c r="W31" s="224">
        <v>49153</v>
      </c>
      <c r="X31" s="220">
        <v>73730</v>
      </c>
      <c r="Y31" s="324">
        <v>49153</v>
      </c>
      <c r="Z31" s="225">
        <f t="shared" si="6"/>
        <v>1.5</v>
      </c>
      <c r="AA31" s="542" t="s">
        <v>172</v>
      </c>
      <c r="AB31" s="542"/>
      <c r="AD31" s="312"/>
      <c r="AE31" s="314"/>
    </row>
    <row r="32" spans="1:31" ht="25.5">
      <c r="A32" s="5">
        <v>26</v>
      </c>
      <c r="B32" s="7" t="s">
        <v>47</v>
      </c>
      <c r="C32" s="6" t="s">
        <v>6</v>
      </c>
      <c r="D32" s="15">
        <v>31503</v>
      </c>
      <c r="E32" s="104">
        <v>55760</v>
      </c>
      <c r="F32" s="15">
        <v>135744</v>
      </c>
      <c r="G32" s="15">
        <v>134962</v>
      </c>
      <c r="H32" s="17">
        <f t="shared" si="0"/>
        <v>99.423915605846304</v>
      </c>
      <c r="I32" s="15">
        <v>37640</v>
      </c>
      <c r="J32" s="15">
        <v>46596</v>
      </c>
      <c r="K32" s="264">
        <f t="shared" si="1"/>
        <v>123.79383634431456</v>
      </c>
      <c r="L32" s="26">
        <v>139803</v>
      </c>
      <c r="M32" s="15">
        <v>61062</v>
      </c>
      <c r="N32" s="19">
        <f t="shared" si="2"/>
        <v>43.677174309564172</v>
      </c>
      <c r="O32" s="15">
        <f t="shared" si="3"/>
        <v>122124</v>
      </c>
      <c r="P32" s="15">
        <v>46276</v>
      </c>
      <c r="Q32" s="15">
        <v>24449</v>
      </c>
      <c r="R32" s="19">
        <f t="shared" si="4"/>
        <v>52.833001988071572</v>
      </c>
      <c r="S32" s="54">
        <f t="shared" si="5"/>
        <v>48898</v>
      </c>
      <c r="T32" s="26">
        <v>128788</v>
      </c>
      <c r="U32" s="54">
        <v>42927</v>
      </c>
      <c r="V32" s="26">
        <f>W32*3</f>
        <v>125913.32879999999</v>
      </c>
      <c r="W32" s="54">
        <f>E32-(E32*$AA$7/100)</f>
        <v>41971.109599999996</v>
      </c>
      <c r="X32" s="26">
        <v>125913</v>
      </c>
      <c r="Y32" s="322">
        <v>41971</v>
      </c>
      <c r="Z32" s="181">
        <f t="shared" si="6"/>
        <v>3</v>
      </c>
      <c r="AD32" s="312"/>
    </row>
    <row r="33" spans="1:31" ht="25.5">
      <c r="A33" s="5">
        <v>27</v>
      </c>
      <c r="B33" s="7" t="s">
        <v>48</v>
      </c>
      <c r="C33" s="6" t="s">
        <v>5</v>
      </c>
      <c r="D33" s="15">
        <v>11506</v>
      </c>
      <c r="E33" s="104">
        <v>20366</v>
      </c>
      <c r="F33" s="15">
        <v>50330</v>
      </c>
      <c r="G33" s="15">
        <v>56905</v>
      </c>
      <c r="H33" s="17">
        <f t="shared" si="0"/>
        <v>113.06377905821579</v>
      </c>
      <c r="I33" s="15">
        <v>13980</v>
      </c>
      <c r="J33" s="15">
        <v>23835</v>
      </c>
      <c r="K33" s="264">
        <f t="shared" si="1"/>
        <v>170.49356223175965</v>
      </c>
      <c r="L33" s="26">
        <v>55484</v>
      </c>
      <c r="M33" s="15">
        <v>27544</v>
      </c>
      <c r="N33" s="19">
        <f t="shared" si="2"/>
        <v>49.643140364789851</v>
      </c>
      <c r="O33" s="15">
        <f t="shared" si="3"/>
        <v>55088</v>
      </c>
      <c r="P33" s="15">
        <v>18495</v>
      </c>
      <c r="Q33" s="15">
        <v>9211</v>
      </c>
      <c r="R33" s="19">
        <f t="shared" si="4"/>
        <v>49.80264936469316</v>
      </c>
      <c r="S33" s="54">
        <f t="shared" si="5"/>
        <v>18422</v>
      </c>
      <c r="T33" s="26">
        <v>83472</v>
      </c>
      <c r="U33" s="54">
        <v>28357</v>
      </c>
      <c r="V33" s="26">
        <f t="shared" ref="V33:V35" si="11">W33*3</f>
        <v>45989.075580000004</v>
      </c>
      <c r="W33" s="54">
        <f>E33-(E33*$AA$7/100)</f>
        <v>15329.691860000001</v>
      </c>
      <c r="X33" s="26">
        <v>45989</v>
      </c>
      <c r="Y33" s="322">
        <v>15330</v>
      </c>
      <c r="Z33" s="181">
        <f t="shared" si="6"/>
        <v>3</v>
      </c>
      <c r="AD33" s="312"/>
    </row>
    <row r="34" spans="1:31" ht="25.5">
      <c r="A34" s="5">
        <v>28</v>
      </c>
      <c r="B34" s="7" t="s">
        <v>49</v>
      </c>
      <c r="C34" s="6" t="s">
        <v>5</v>
      </c>
      <c r="D34" s="15">
        <v>10960</v>
      </c>
      <c r="E34" s="104">
        <v>19399</v>
      </c>
      <c r="F34" s="15">
        <v>44360</v>
      </c>
      <c r="G34" s="15">
        <v>49337</v>
      </c>
      <c r="H34" s="17">
        <f t="shared" si="0"/>
        <v>111.2195671776375</v>
      </c>
      <c r="I34" s="15">
        <v>12320</v>
      </c>
      <c r="J34" s="15">
        <v>12015</v>
      </c>
      <c r="K34" s="264">
        <f t="shared" si="1"/>
        <v>97.524350649350637</v>
      </c>
      <c r="L34" s="26">
        <v>51442</v>
      </c>
      <c r="M34" s="15">
        <v>22865</v>
      </c>
      <c r="N34" s="19">
        <f t="shared" si="2"/>
        <v>44.448116325181758</v>
      </c>
      <c r="O34" s="15">
        <f t="shared" si="3"/>
        <v>45730</v>
      </c>
      <c r="P34" s="15">
        <v>17147</v>
      </c>
      <c r="Q34" s="15">
        <v>7776</v>
      </c>
      <c r="R34" s="19">
        <f t="shared" si="4"/>
        <v>45.349040648509941</v>
      </c>
      <c r="S34" s="54">
        <f t="shared" si="5"/>
        <v>15552</v>
      </c>
      <c r="T34" s="26">
        <v>49300</v>
      </c>
      <c r="U34" s="54">
        <v>16426</v>
      </c>
      <c r="V34" s="26">
        <f t="shared" si="11"/>
        <v>43805.46387</v>
      </c>
      <c r="W34" s="54">
        <f>E34-(E34*$AA$7/100)</f>
        <v>14601.82129</v>
      </c>
      <c r="X34" s="26">
        <v>43805</v>
      </c>
      <c r="Y34" s="322">
        <v>14602</v>
      </c>
      <c r="Z34" s="181">
        <f t="shared" si="6"/>
        <v>3</v>
      </c>
      <c r="AD34" s="312"/>
    </row>
    <row r="35" spans="1:31" ht="25.5">
      <c r="A35" s="5">
        <v>29</v>
      </c>
      <c r="B35" s="7" t="s">
        <v>50</v>
      </c>
      <c r="C35" s="6" t="s">
        <v>5</v>
      </c>
      <c r="D35" s="15">
        <v>9638</v>
      </c>
      <c r="E35" s="104">
        <v>17059</v>
      </c>
      <c r="F35" s="15">
        <v>43310</v>
      </c>
      <c r="G35" s="15">
        <v>43991</v>
      </c>
      <c r="H35" s="17">
        <f t="shared" si="0"/>
        <v>101.57238513045486</v>
      </c>
      <c r="I35" s="15">
        <v>12034</v>
      </c>
      <c r="J35" s="15">
        <v>11560</v>
      </c>
      <c r="K35" s="264">
        <f t="shared" si="1"/>
        <v>96.061160046534823</v>
      </c>
      <c r="L35" s="26">
        <v>27555</v>
      </c>
      <c r="M35" s="15">
        <v>25592</v>
      </c>
      <c r="N35" s="19">
        <f t="shared" si="2"/>
        <v>92.876066049718744</v>
      </c>
      <c r="O35" s="15">
        <f t="shared" si="3"/>
        <v>51184</v>
      </c>
      <c r="P35" s="15">
        <v>8937</v>
      </c>
      <c r="Q35" s="15">
        <v>7607</v>
      </c>
      <c r="R35" s="19">
        <f t="shared" si="4"/>
        <v>85.118048562157327</v>
      </c>
      <c r="S35" s="54">
        <f t="shared" si="5"/>
        <v>15214</v>
      </c>
      <c r="T35" s="26">
        <v>44501</v>
      </c>
      <c r="U35" s="54">
        <v>18312</v>
      </c>
      <c r="V35" s="26">
        <f t="shared" si="11"/>
        <v>38521.439669999992</v>
      </c>
      <c r="W35" s="54">
        <f>E35-(E35*$AA$7/100)</f>
        <v>12840.479889999999</v>
      </c>
      <c r="X35" s="26">
        <v>38521</v>
      </c>
      <c r="Y35" s="322">
        <v>12840</v>
      </c>
      <c r="Z35" s="181">
        <f t="shared" si="6"/>
        <v>2.9999999999999996</v>
      </c>
      <c r="AD35" s="312"/>
    </row>
    <row r="36" spans="1:31" s="226" customFormat="1" ht="12.75" customHeight="1">
      <c r="A36" s="5">
        <v>30</v>
      </c>
      <c r="B36" s="217" t="s">
        <v>2</v>
      </c>
      <c r="C36" s="218" t="s">
        <v>5</v>
      </c>
      <c r="D36" s="219"/>
      <c r="E36" s="260"/>
      <c r="F36" s="219">
        <v>11780</v>
      </c>
      <c r="G36" s="219">
        <v>11264</v>
      </c>
      <c r="H36" s="221">
        <f t="shared" si="0"/>
        <v>95.619694397283524</v>
      </c>
      <c r="I36" s="219">
        <v>3270</v>
      </c>
      <c r="J36" s="219">
        <v>4301</v>
      </c>
      <c r="K36" s="266">
        <f t="shared" si="1"/>
        <v>131.52905198776759</v>
      </c>
      <c r="L36" s="220">
        <v>11792</v>
      </c>
      <c r="M36" s="219">
        <v>5760</v>
      </c>
      <c r="N36" s="222">
        <f t="shared" si="2"/>
        <v>48.846675712347356</v>
      </c>
      <c r="O36" s="219">
        <f t="shared" si="3"/>
        <v>11520</v>
      </c>
      <c r="P36" s="219">
        <v>3931</v>
      </c>
      <c r="Q36" s="219">
        <v>1629</v>
      </c>
      <c r="R36" s="222">
        <f t="shared" si="4"/>
        <v>41.439837191554311</v>
      </c>
      <c r="S36" s="223">
        <f t="shared" si="5"/>
        <v>3258</v>
      </c>
      <c r="T36" s="228"/>
      <c r="U36" s="229"/>
      <c r="V36" s="220">
        <f>W36*1.5</f>
        <v>7804.5</v>
      </c>
      <c r="W36" s="224">
        <v>5203</v>
      </c>
      <c r="X36" s="220">
        <v>7805</v>
      </c>
      <c r="Y36" s="324">
        <v>5203</v>
      </c>
      <c r="Z36" s="225">
        <f t="shared" si="6"/>
        <v>1.5</v>
      </c>
      <c r="AA36" s="542" t="s">
        <v>172</v>
      </c>
      <c r="AB36" s="542"/>
      <c r="AD36" s="312"/>
      <c r="AE36" s="314"/>
    </row>
    <row r="37" spans="1:31" s="226" customFormat="1" ht="12.75" customHeight="1">
      <c r="A37" s="5">
        <v>31</v>
      </c>
      <c r="B37" s="217" t="s">
        <v>3</v>
      </c>
      <c r="C37" s="218" t="s">
        <v>5</v>
      </c>
      <c r="D37" s="219"/>
      <c r="E37" s="260"/>
      <c r="F37" s="219">
        <v>8270</v>
      </c>
      <c r="G37" s="219">
        <v>8641</v>
      </c>
      <c r="H37" s="221">
        <f t="shared" si="0"/>
        <v>104.48609431680774</v>
      </c>
      <c r="I37" s="219">
        <v>2290</v>
      </c>
      <c r="J37" s="219">
        <v>3570</v>
      </c>
      <c r="K37" s="266">
        <f t="shared" si="1"/>
        <v>155.89519650655021</v>
      </c>
      <c r="L37" s="220">
        <v>9836</v>
      </c>
      <c r="M37" s="219">
        <v>4808</v>
      </c>
      <c r="N37" s="222">
        <f t="shared" si="2"/>
        <v>48.881659211061404</v>
      </c>
      <c r="O37" s="219">
        <f t="shared" si="3"/>
        <v>9616</v>
      </c>
      <c r="P37" s="219">
        <v>3279</v>
      </c>
      <c r="Q37" s="219">
        <v>1539</v>
      </c>
      <c r="R37" s="222">
        <f t="shared" si="4"/>
        <v>46.935041171088749</v>
      </c>
      <c r="S37" s="223">
        <f t="shared" si="5"/>
        <v>3078</v>
      </c>
      <c r="T37" s="228"/>
      <c r="U37" s="229"/>
      <c r="V37" s="220">
        <f>W37*1.5</f>
        <v>6444</v>
      </c>
      <c r="W37" s="224">
        <v>4296</v>
      </c>
      <c r="X37" s="220">
        <v>6444</v>
      </c>
      <c r="Y37" s="324">
        <v>4296</v>
      </c>
      <c r="Z37" s="225">
        <f t="shared" si="6"/>
        <v>1.5</v>
      </c>
      <c r="AA37" s="542" t="s">
        <v>172</v>
      </c>
      <c r="AB37" s="542"/>
      <c r="AD37" s="312"/>
      <c r="AE37" s="314"/>
    </row>
    <row r="38" spans="1:31" ht="25.5">
      <c r="A38" s="5">
        <v>32</v>
      </c>
      <c r="B38" s="7" t="s">
        <v>51</v>
      </c>
      <c r="C38" s="6" t="s">
        <v>6</v>
      </c>
      <c r="D38" s="15">
        <v>41536</v>
      </c>
      <c r="E38" s="104">
        <v>73519</v>
      </c>
      <c r="F38" s="15">
        <v>209505</v>
      </c>
      <c r="G38" s="15">
        <v>98374</v>
      </c>
      <c r="H38" s="17">
        <f t="shared" si="0"/>
        <v>46.955442590868948</v>
      </c>
      <c r="I38" s="15">
        <v>69835</v>
      </c>
      <c r="J38" s="15">
        <v>36511</v>
      </c>
      <c r="K38" s="264">
        <f t="shared" si="1"/>
        <v>52.281807116775255</v>
      </c>
      <c r="L38" s="26">
        <v>205957</v>
      </c>
      <c r="M38" s="15">
        <v>81786</v>
      </c>
      <c r="N38" s="19">
        <f t="shared" si="2"/>
        <v>39.710230776327101</v>
      </c>
      <c r="O38" s="15">
        <f t="shared" si="3"/>
        <v>163572</v>
      </c>
      <c r="P38" s="15">
        <v>68652</v>
      </c>
      <c r="Q38" s="15">
        <v>28849</v>
      </c>
      <c r="R38" s="19">
        <f t="shared" si="4"/>
        <v>42.022082386529164</v>
      </c>
      <c r="S38" s="54">
        <f t="shared" si="5"/>
        <v>57698</v>
      </c>
      <c r="T38" s="26">
        <v>177480</v>
      </c>
      <c r="U38" s="54">
        <v>59152</v>
      </c>
      <c r="V38" s="26">
        <f>W38*3</f>
        <v>166015.45947</v>
      </c>
      <c r="W38" s="54">
        <f t="shared" ref="W38:W43" si="12">E38-(E38*$AA$7/100)</f>
        <v>55338.486489999996</v>
      </c>
      <c r="X38" s="26">
        <v>166015</v>
      </c>
      <c r="Y38" s="322">
        <v>55338</v>
      </c>
      <c r="Z38" s="181">
        <f t="shared" si="6"/>
        <v>3.0000000000000004</v>
      </c>
      <c r="AA38" s="192"/>
      <c r="AB38" s="233"/>
      <c r="AD38" s="312"/>
    </row>
    <row r="39" spans="1:31" ht="30" customHeight="1">
      <c r="A39" s="5">
        <v>33</v>
      </c>
      <c r="B39" s="7" t="s">
        <v>152</v>
      </c>
      <c r="C39" s="6" t="s">
        <v>7</v>
      </c>
      <c r="D39" s="15">
        <v>115129</v>
      </c>
      <c r="E39" s="104">
        <v>203778</v>
      </c>
      <c r="F39" s="15">
        <v>268014</v>
      </c>
      <c r="G39" s="15">
        <v>217852</v>
      </c>
      <c r="H39" s="17">
        <f t="shared" si="0"/>
        <v>81.283813532128917</v>
      </c>
      <c r="I39" s="15">
        <v>89337</v>
      </c>
      <c r="J39" s="15">
        <v>68361</v>
      </c>
      <c r="K39" s="264">
        <f t="shared" si="1"/>
        <v>76.52036670136674</v>
      </c>
      <c r="L39" s="26">
        <v>236361</v>
      </c>
      <c r="M39" s="15">
        <v>76701</v>
      </c>
      <c r="N39" s="19">
        <f t="shared" si="2"/>
        <v>32.450785027986853</v>
      </c>
      <c r="O39" s="15">
        <f t="shared" si="3"/>
        <v>153402</v>
      </c>
      <c r="P39" s="15">
        <v>81887</v>
      </c>
      <c r="Q39" s="15">
        <v>35570</v>
      </c>
      <c r="R39" s="19">
        <f t="shared" si="4"/>
        <v>43.437908337098683</v>
      </c>
      <c r="S39" s="54">
        <f t="shared" si="5"/>
        <v>71140</v>
      </c>
      <c r="T39" s="26">
        <v>236361</v>
      </c>
      <c r="U39" s="54">
        <v>81887</v>
      </c>
      <c r="V39" s="26">
        <f t="shared" ref="V39:V49" si="13">W39*3</f>
        <v>460157.21513999999</v>
      </c>
      <c r="W39" s="54">
        <f t="shared" si="12"/>
        <v>153385.73838</v>
      </c>
      <c r="X39" s="26">
        <v>460157</v>
      </c>
      <c r="Y39" s="322">
        <v>153386</v>
      </c>
      <c r="Z39" s="181">
        <f t="shared" si="6"/>
        <v>3</v>
      </c>
      <c r="AA39" s="192"/>
      <c r="AB39" s="233"/>
      <c r="AD39" s="312"/>
    </row>
    <row r="40" spans="1:31" ht="25.5">
      <c r="A40" s="5">
        <v>34</v>
      </c>
      <c r="B40" s="7" t="s">
        <v>153</v>
      </c>
      <c r="C40" s="6" t="s">
        <v>7</v>
      </c>
      <c r="D40" s="15">
        <v>50788</v>
      </c>
      <c r="E40" s="104">
        <v>89895</v>
      </c>
      <c r="F40" s="15">
        <v>181391</v>
      </c>
      <c r="G40" s="15">
        <v>141044</v>
      </c>
      <c r="H40" s="17">
        <f t="shared" si="0"/>
        <v>77.756889812614745</v>
      </c>
      <c r="I40" s="15">
        <v>58513</v>
      </c>
      <c r="J40" s="15">
        <v>54544</v>
      </c>
      <c r="K40" s="264">
        <f t="shared" si="1"/>
        <v>93.216891972724014</v>
      </c>
      <c r="L40" s="26">
        <v>157982</v>
      </c>
      <c r="M40" s="15">
        <v>62166</v>
      </c>
      <c r="N40" s="19">
        <f t="shared" si="2"/>
        <v>39.350052537630873</v>
      </c>
      <c r="O40" s="15">
        <f t="shared" si="3"/>
        <v>124332</v>
      </c>
      <c r="P40" s="15">
        <v>52662</v>
      </c>
      <c r="Q40" s="15">
        <v>23910</v>
      </c>
      <c r="R40" s="19">
        <f t="shared" si="4"/>
        <v>45.402757206334741</v>
      </c>
      <c r="S40" s="54">
        <f t="shared" si="5"/>
        <v>47820</v>
      </c>
      <c r="T40" s="26">
        <v>157975</v>
      </c>
      <c r="U40" s="54">
        <v>53040</v>
      </c>
      <c r="V40" s="26">
        <f t="shared" si="13"/>
        <v>202994.59635000001</v>
      </c>
      <c r="W40" s="54">
        <f t="shared" si="12"/>
        <v>67664.865449999998</v>
      </c>
      <c r="X40" s="26">
        <v>202995</v>
      </c>
      <c r="Y40" s="322">
        <v>67665</v>
      </c>
      <c r="Z40" s="181">
        <f t="shared" si="6"/>
        <v>3</v>
      </c>
      <c r="AA40" s="192"/>
      <c r="AB40" s="233"/>
      <c r="AD40" s="312"/>
    </row>
    <row r="41" spans="1:31" ht="25.5">
      <c r="A41" s="5">
        <v>35</v>
      </c>
      <c r="B41" s="7" t="s">
        <v>154</v>
      </c>
      <c r="C41" s="6" t="s">
        <v>7</v>
      </c>
      <c r="D41" s="15">
        <v>110862</v>
      </c>
      <c r="E41" s="104">
        <v>196226</v>
      </c>
      <c r="F41" s="15">
        <v>396301</v>
      </c>
      <c r="G41" s="15">
        <v>368301</v>
      </c>
      <c r="H41" s="17">
        <f t="shared" si="0"/>
        <v>92.934663298856165</v>
      </c>
      <c r="I41" s="15">
        <v>127839</v>
      </c>
      <c r="J41" s="15">
        <v>105254</v>
      </c>
      <c r="K41" s="264">
        <f t="shared" si="1"/>
        <v>82.333247287603939</v>
      </c>
      <c r="L41" s="26">
        <v>357031</v>
      </c>
      <c r="M41" s="15">
        <v>152558</v>
      </c>
      <c r="N41" s="19">
        <f t="shared" si="2"/>
        <v>42.729622917897885</v>
      </c>
      <c r="O41" s="15">
        <f t="shared" si="3"/>
        <v>305116</v>
      </c>
      <c r="P41" s="15">
        <v>111676</v>
      </c>
      <c r="Q41" s="15">
        <v>68901</v>
      </c>
      <c r="R41" s="19">
        <f t="shared" si="4"/>
        <v>61.697231276191843</v>
      </c>
      <c r="S41" s="54">
        <f t="shared" si="5"/>
        <v>137802</v>
      </c>
      <c r="T41" s="26">
        <v>297811</v>
      </c>
      <c r="U41" s="54">
        <v>132549</v>
      </c>
      <c r="V41" s="26">
        <f t="shared" si="13"/>
        <v>443103.81738000002</v>
      </c>
      <c r="W41" s="54">
        <f t="shared" si="12"/>
        <v>147701.27246000001</v>
      </c>
      <c r="X41" s="26">
        <v>443104</v>
      </c>
      <c r="Y41" s="322">
        <v>147701</v>
      </c>
      <c r="Z41" s="181">
        <f t="shared" si="6"/>
        <v>3</v>
      </c>
      <c r="AA41" s="192"/>
      <c r="AB41" s="233"/>
      <c r="AD41" s="312"/>
    </row>
    <row r="42" spans="1:31" ht="25.5">
      <c r="A42" s="5">
        <v>36</v>
      </c>
      <c r="B42" s="7" t="s">
        <v>155</v>
      </c>
      <c r="C42" s="6" t="s">
        <v>7</v>
      </c>
      <c r="D42" s="15">
        <v>37275</v>
      </c>
      <c r="E42" s="104">
        <v>65977</v>
      </c>
      <c r="F42" s="15">
        <v>257162</v>
      </c>
      <c r="G42" s="15">
        <v>252931</v>
      </c>
      <c r="H42" s="17">
        <f t="shared" si="0"/>
        <v>98.354733592054814</v>
      </c>
      <c r="I42" s="15">
        <v>85721</v>
      </c>
      <c r="J42" s="15">
        <v>126290</v>
      </c>
      <c r="K42" s="264">
        <f t="shared" si="1"/>
        <v>147.32679273456912</v>
      </c>
      <c r="L42" s="26">
        <v>238374</v>
      </c>
      <c r="M42" s="15">
        <v>130749</v>
      </c>
      <c r="N42" s="19">
        <f t="shared" si="2"/>
        <v>54.850361197110416</v>
      </c>
      <c r="O42" s="15">
        <f t="shared" si="3"/>
        <v>261498</v>
      </c>
      <c r="P42" s="15">
        <v>83458</v>
      </c>
      <c r="Q42" s="15">
        <v>36293</v>
      </c>
      <c r="R42" s="19">
        <f t="shared" si="4"/>
        <v>43.486544129981546</v>
      </c>
      <c r="S42" s="54">
        <f t="shared" si="5"/>
        <v>72586</v>
      </c>
      <c r="T42" s="26">
        <v>238179</v>
      </c>
      <c r="U42" s="54">
        <v>109020</v>
      </c>
      <c r="V42" s="26">
        <f t="shared" si="13"/>
        <v>148984.64301</v>
      </c>
      <c r="W42" s="54">
        <f t="shared" si="12"/>
        <v>49661.54767</v>
      </c>
      <c r="X42" s="26">
        <v>148985</v>
      </c>
      <c r="Y42" s="322">
        <v>49662</v>
      </c>
      <c r="Z42" s="181">
        <f t="shared" si="6"/>
        <v>3</v>
      </c>
      <c r="AA42" s="192"/>
      <c r="AB42" s="233"/>
      <c r="AD42" s="312"/>
    </row>
    <row r="43" spans="1:31" ht="27.75" customHeight="1">
      <c r="A43" s="5">
        <v>37</v>
      </c>
      <c r="B43" s="7" t="s">
        <v>11</v>
      </c>
      <c r="C43" s="6" t="s">
        <v>7</v>
      </c>
      <c r="D43" s="15">
        <v>61113</v>
      </c>
      <c r="E43" s="104">
        <v>108170</v>
      </c>
      <c r="F43" s="15">
        <v>296242</v>
      </c>
      <c r="G43" s="15">
        <v>304178</v>
      </c>
      <c r="H43" s="17">
        <f t="shared" si="0"/>
        <v>102.67889090675865</v>
      </c>
      <c r="I43" s="15">
        <v>98747</v>
      </c>
      <c r="J43" s="15">
        <v>90758</v>
      </c>
      <c r="K43" s="264">
        <f t="shared" si="1"/>
        <v>91.909627634257234</v>
      </c>
      <c r="L43" s="26">
        <v>288238</v>
      </c>
      <c r="M43" s="15">
        <v>119157</v>
      </c>
      <c r="N43" s="19">
        <f t="shared" si="2"/>
        <v>41.339795585592462</v>
      </c>
      <c r="O43" s="15">
        <f t="shared" si="3"/>
        <v>238314</v>
      </c>
      <c r="P43" s="15">
        <v>97518</v>
      </c>
      <c r="Q43" s="15">
        <v>45770</v>
      </c>
      <c r="R43" s="19">
        <f t="shared" si="4"/>
        <v>46.934924834389548</v>
      </c>
      <c r="S43" s="54">
        <f t="shared" si="5"/>
        <v>91540</v>
      </c>
      <c r="T43" s="26">
        <v>267205</v>
      </c>
      <c r="U43" s="54">
        <v>98851</v>
      </c>
      <c r="V43" s="26">
        <f t="shared" si="13"/>
        <v>244261.92210000003</v>
      </c>
      <c r="W43" s="54">
        <f t="shared" si="12"/>
        <v>81420.640700000004</v>
      </c>
      <c r="X43" s="26">
        <v>244262</v>
      </c>
      <c r="Y43" s="322">
        <v>81421</v>
      </c>
      <c r="Z43" s="181">
        <f t="shared" si="6"/>
        <v>3</v>
      </c>
      <c r="AA43" s="192"/>
      <c r="AB43" s="233"/>
      <c r="AD43" s="312"/>
    </row>
    <row r="44" spans="1:31" s="50" customFormat="1" ht="25.5" customHeight="1">
      <c r="A44" s="5">
        <v>38</v>
      </c>
      <c r="B44" s="111" t="s">
        <v>156</v>
      </c>
      <c r="C44" s="108" t="s">
        <v>6</v>
      </c>
      <c r="D44" s="109"/>
      <c r="E44" s="259"/>
      <c r="F44" s="109">
        <v>122049</v>
      </c>
      <c r="G44" s="109">
        <v>127106</v>
      </c>
      <c r="H44" s="90">
        <f t="shared" si="0"/>
        <v>104.14341780760185</v>
      </c>
      <c r="I44" s="109">
        <v>40683</v>
      </c>
      <c r="J44" s="109">
        <v>39190</v>
      </c>
      <c r="K44" s="265">
        <f t="shared" si="1"/>
        <v>96.330162475726965</v>
      </c>
      <c r="L44" s="113">
        <v>122049</v>
      </c>
      <c r="M44" s="109">
        <v>61070</v>
      </c>
      <c r="N44" s="116">
        <f t="shared" si="2"/>
        <v>50.037280108808758</v>
      </c>
      <c r="O44" s="109">
        <f t="shared" si="3"/>
        <v>122140</v>
      </c>
      <c r="P44" s="109">
        <v>40683</v>
      </c>
      <c r="Q44" s="109">
        <v>17583</v>
      </c>
      <c r="R44" s="116">
        <f t="shared" si="4"/>
        <v>43.219526583585278</v>
      </c>
      <c r="S44" s="119">
        <f t="shared" si="5"/>
        <v>35166</v>
      </c>
      <c r="T44" s="113">
        <v>108849</v>
      </c>
      <c r="U44" s="119">
        <v>36282</v>
      </c>
      <c r="V44" s="26">
        <f>W44*3</f>
        <v>108846</v>
      </c>
      <c r="W44" s="129">
        <v>36282</v>
      </c>
      <c r="X44" s="26">
        <v>108846</v>
      </c>
      <c r="Y44" s="323">
        <v>36282</v>
      </c>
      <c r="Z44" s="181">
        <f t="shared" si="6"/>
        <v>3</v>
      </c>
      <c r="AA44" s="512" t="s">
        <v>173</v>
      </c>
      <c r="AB44" s="512"/>
      <c r="AD44" s="312"/>
      <c r="AE44" s="313"/>
    </row>
    <row r="45" spans="1:31" s="50" customFormat="1" ht="25.5" customHeight="1">
      <c r="A45" s="5">
        <v>39</v>
      </c>
      <c r="B45" s="111" t="s">
        <v>157</v>
      </c>
      <c r="C45" s="108" t="s">
        <v>6</v>
      </c>
      <c r="D45" s="109"/>
      <c r="E45" s="259"/>
      <c r="F45" s="109">
        <v>51204</v>
      </c>
      <c r="G45" s="109">
        <v>44032</v>
      </c>
      <c r="H45" s="90">
        <f t="shared" si="0"/>
        <v>85.993281774861345</v>
      </c>
      <c r="I45" s="109">
        <v>20388</v>
      </c>
      <c r="J45" s="109">
        <v>13761</v>
      </c>
      <c r="K45" s="265">
        <f t="shared" si="1"/>
        <v>67.495585638610947</v>
      </c>
      <c r="L45" s="113">
        <v>63204</v>
      </c>
      <c r="M45" s="109">
        <v>23078</v>
      </c>
      <c r="N45" s="116">
        <f t="shared" si="2"/>
        <v>36.513511803050442</v>
      </c>
      <c r="O45" s="109">
        <f t="shared" si="3"/>
        <v>46156</v>
      </c>
      <c r="P45" s="109">
        <v>20388</v>
      </c>
      <c r="Q45" s="109">
        <v>7444</v>
      </c>
      <c r="R45" s="116">
        <f t="shared" si="4"/>
        <v>36.511673533451052</v>
      </c>
      <c r="S45" s="119">
        <f t="shared" si="5"/>
        <v>14888</v>
      </c>
      <c r="T45" s="113">
        <v>63765</v>
      </c>
      <c r="U45" s="119">
        <v>21255</v>
      </c>
      <c r="V45" s="26">
        <f t="shared" si="13"/>
        <v>63765</v>
      </c>
      <c r="W45" s="129">
        <v>21255</v>
      </c>
      <c r="X45" s="26">
        <v>63765</v>
      </c>
      <c r="Y45" s="323">
        <v>21255</v>
      </c>
      <c r="Z45" s="181">
        <f t="shared" si="6"/>
        <v>3</v>
      </c>
      <c r="AA45" s="512" t="s">
        <v>173</v>
      </c>
      <c r="AB45" s="512"/>
      <c r="AD45" s="312"/>
      <c r="AE45" s="313"/>
    </row>
    <row r="46" spans="1:31" s="50" customFormat="1" ht="25.5" customHeight="1">
      <c r="A46" s="5">
        <v>40</v>
      </c>
      <c r="B46" s="111" t="s">
        <v>211</v>
      </c>
      <c r="C46" s="108" t="s">
        <v>6</v>
      </c>
      <c r="D46" s="109"/>
      <c r="E46" s="259"/>
      <c r="F46" s="109">
        <v>62085</v>
      </c>
      <c r="G46" s="109">
        <v>53873</v>
      </c>
      <c r="H46" s="90">
        <f t="shared" si="0"/>
        <v>86.772972537649991</v>
      </c>
      <c r="I46" s="109">
        <v>24374</v>
      </c>
      <c r="J46" s="109">
        <v>17890</v>
      </c>
      <c r="K46" s="265">
        <f t="shared" si="1"/>
        <v>73.397882990071381</v>
      </c>
      <c r="L46" s="113">
        <v>69898</v>
      </c>
      <c r="M46" s="109">
        <v>27251</v>
      </c>
      <c r="N46" s="116">
        <f t="shared" si="2"/>
        <v>38.986809350768262</v>
      </c>
      <c r="O46" s="109">
        <f t="shared" si="3"/>
        <v>54502</v>
      </c>
      <c r="P46" s="109">
        <v>21843</v>
      </c>
      <c r="Q46" s="109">
        <v>9039</v>
      </c>
      <c r="R46" s="116">
        <f t="shared" si="4"/>
        <v>41.381678340887241</v>
      </c>
      <c r="S46" s="119">
        <f t="shared" si="5"/>
        <v>18078</v>
      </c>
      <c r="T46" s="113">
        <v>65000</v>
      </c>
      <c r="U46" s="119">
        <v>20310</v>
      </c>
      <c r="V46" s="26">
        <f t="shared" si="13"/>
        <v>60930</v>
      </c>
      <c r="W46" s="129">
        <v>20310</v>
      </c>
      <c r="X46" s="26">
        <v>60930</v>
      </c>
      <c r="Y46" s="323">
        <v>20310</v>
      </c>
      <c r="Z46" s="181">
        <f t="shared" si="6"/>
        <v>3</v>
      </c>
      <c r="AA46" s="512" t="s">
        <v>173</v>
      </c>
      <c r="AB46" s="512"/>
      <c r="AD46" s="312"/>
      <c r="AE46" s="313"/>
    </row>
    <row r="47" spans="1:31" ht="25.5">
      <c r="A47" s="5">
        <v>41</v>
      </c>
      <c r="B47" s="7" t="s">
        <v>158</v>
      </c>
      <c r="C47" s="6" t="s">
        <v>5</v>
      </c>
      <c r="D47" s="15">
        <v>22514</v>
      </c>
      <c r="E47" s="104">
        <v>39850</v>
      </c>
      <c r="F47" s="15">
        <v>155629</v>
      </c>
      <c r="G47" s="15">
        <v>125408</v>
      </c>
      <c r="H47" s="17">
        <f t="shared" si="0"/>
        <v>80.581382647192996</v>
      </c>
      <c r="I47" s="15">
        <v>51876</v>
      </c>
      <c r="J47" s="15">
        <v>41801</v>
      </c>
      <c r="K47" s="264">
        <f t="shared" si="1"/>
        <v>80.578687639756339</v>
      </c>
      <c r="L47" s="26">
        <v>135400</v>
      </c>
      <c r="M47" s="15">
        <v>47461</v>
      </c>
      <c r="N47" s="19">
        <f t="shared" si="2"/>
        <v>35.052437223042837</v>
      </c>
      <c r="O47" s="15">
        <f t="shared" si="3"/>
        <v>94922</v>
      </c>
      <c r="P47" s="15">
        <v>45133</v>
      </c>
      <c r="Q47" s="15">
        <v>23432</v>
      </c>
      <c r="R47" s="19">
        <f t="shared" si="4"/>
        <v>51.917665566215405</v>
      </c>
      <c r="S47" s="54">
        <f t="shared" si="5"/>
        <v>46864</v>
      </c>
      <c r="T47" s="26">
        <v>106579</v>
      </c>
      <c r="U47" s="54">
        <v>35461</v>
      </c>
      <c r="V47" s="26">
        <f t="shared" si="13"/>
        <v>89986.480500000005</v>
      </c>
      <c r="W47" s="54">
        <f>E47-(E47*$AA$7/100)</f>
        <v>29995.4935</v>
      </c>
      <c r="X47" s="26">
        <v>89986</v>
      </c>
      <c r="Y47" s="322">
        <v>29995</v>
      </c>
      <c r="Z47" s="181">
        <f t="shared" si="6"/>
        <v>3</v>
      </c>
      <c r="AA47" s="192"/>
      <c r="AB47" s="233"/>
      <c r="AD47" s="312"/>
    </row>
    <row r="48" spans="1:31" ht="25.5">
      <c r="A48" s="5">
        <v>42</v>
      </c>
      <c r="B48" s="7" t="s">
        <v>159</v>
      </c>
      <c r="C48" s="6" t="s">
        <v>5</v>
      </c>
      <c r="D48" s="15">
        <v>22687</v>
      </c>
      <c r="E48" s="104">
        <v>40156</v>
      </c>
      <c r="F48" s="15">
        <v>63446</v>
      </c>
      <c r="G48" s="15">
        <v>83919</v>
      </c>
      <c r="H48" s="17">
        <f t="shared" si="0"/>
        <v>132.26838571383539</v>
      </c>
      <c r="I48" s="15">
        <v>21878</v>
      </c>
      <c r="J48" s="15">
        <v>17302</v>
      </c>
      <c r="K48" s="264">
        <f t="shared" si="1"/>
        <v>79.084011335588272</v>
      </c>
      <c r="L48" s="26">
        <v>63446</v>
      </c>
      <c r="M48" s="15">
        <v>24478</v>
      </c>
      <c r="N48" s="19">
        <f t="shared" si="2"/>
        <v>38.580840399709984</v>
      </c>
      <c r="O48" s="15">
        <f t="shared" si="3"/>
        <v>48956</v>
      </c>
      <c r="P48" s="15">
        <v>21878</v>
      </c>
      <c r="Q48" s="15">
        <v>9389</v>
      </c>
      <c r="R48" s="19">
        <f t="shared" si="4"/>
        <v>42.915257336136762</v>
      </c>
      <c r="S48" s="54">
        <f t="shared" si="5"/>
        <v>18778</v>
      </c>
      <c r="T48" s="26">
        <v>38012</v>
      </c>
      <c r="U48" s="54">
        <v>11876</v>
      </c>
      <c r="V48" s="26">
        <f t="shared" si="13"/>
        <v>90677.468280000001</v>
      </c>
      <c r="W48" s="54">
        <f>E48-(E48*$AA$7/100)</f>
        <v>30225.822760000003</v>
      </c>
      <c r="X48" s="26">
        <v>90677</v>
      </c>
      <c r="Y48" s="322">
        <v>30226</v>
      </c>
      <c r="Z48" s="181">
        <f t="shared" si="6"/>
        <v>2.9999999999999996</v>
      </c>
      <c r="AA48" s="192"/>
      <c r="AB48" s="233"/>
      <c r="AD48" s="312"/>
    </row>
    <row r="49" spans="1:31" ht="25.5">
      <c r="A49" s="5">
        <v>43</v>
      </c>
      <c r="B49" s="7" t="s">
        <v>160</v>
      </c>
      <c r="C49" s="6" t="s">
        <v>5</v>
      </c>
      <c r="D49" s="15">
        <v>15155</v>
      </c>
      <c r="E49" s="104">
        <v>26824</v>
      </c>
      <c r="F49" s="15">
        <v>55397</v>
      </c>
      <c r="G49" s="15">
        <v>61104</v>
      </c>
      <c r="H49" s="17">
        <f t="shared" si="0"/>
        <v>110.30200191346103</v>
      </c>
      <c r="I49" s="15">
        <v>18466</v>
      </c>
      <c r="J49" s="15">
        <v>18462</v>
      </c>
      <c r="K49" s="264">
        <f t="shared" si="1"/>
        <v>99.978338568179353</v>
      </c>
      <c r="L49" s="26">
        <v>54936</v>
      </c>
      <c r="M49" s="15">
        <v>27699</v>
      </c>
      <c r="N49" s="19">
        <f t="shared" si="2"/>
        <v>50.420489296636084</v>
      </c>
      <c r="O49" s="15">
        <f t="shared" si="3"/>
        <v>55398</v>
      </c>
      <c r="P49" s="15">
        <v>18305</v>
      </c>
      <c r="Q49" s="15">
        <v>10397</v>
      </c>
      <c r="R49" s="19">
        <f t="shared" si="4"/>
        <v>56.798688882818901</v>
      </c>
      <c r="S49" s="54">
        <f t="shared" si="5"/>
        <v>20794</v>
      </c>
      <c r="T49" s="26">
        <v>51956</v>
      </c>
      <c r="U49" s="54">
        <v>15628</v>
      </c>
      <c r="V49" s="26">
        <f t="shared" si="13"/>
        <v>60572.079119999995</v>
      </c>
      <c r="W49" s="54">
        <f>E49-(E49*$AA$7/100)</f>
        <v>20190.693039999998</v>
      </c>
      <c r="X49" s="26">
        <v>60572</v>
      </c>
      <c r="Y49" s="322">
        <v>20191</v>
      </c>
      <c r="Z49" s="181">
        <f t="shared" si="6"/>
        <v>3</v>
      </c>
      <c r="AA49" s="192"/>
      <c r="AB49" s="233"/>
      <c r="AD49" s="312"/>
    </row>
    <row r="50" spans="1:31" s="226" customFormat="1" ht="29.25" customHeight="1">
      <c r="A50" s="5">
        <v>44</v>
      </c>
      <c r="B50" s="217" t="s">
        <v>161</v>
      </c>
      <c r="C50" s="218" t="s">
        <v>5</v>
      </c>
      <c r="D50" s="219"/>
      <c r="E50" s="260"/>
      <c r="F50" s="219">
        <v>72350</v>
      </c>
      <c r="G50" s="219">
        <v>69647</v>
      </c>
      <c r="H50" s="221">
        <f t="shared" si="0"/>
        <v>96.263994471319975</v>
      </c>
      <c r="I50" s="219">
        <v>25839</v>
      </c>
      <c r="J50" s="219">
        <v>15554</v>
      </c>
      <c r="K50" s="266">
        <f t="shared" si="1"/>
        <v>60.195828011919957</v>
      </c>
      <c r="L50" s="220">
        <v>71500</v>
      </c>
      <c r="M50" s="219">
        <v>36518</v>
      </c>
      <c r="N50" s="222">
        <f t="shared" si="2"/>
        <v>51.074125874125876</v>
      </c>
      <c r="O50" s="219">
        <f t="shared" si="3"/>
        <v>73036</v>
      </c>
      <c r="P50" s="219">
        <v>25000</v>
      </c>
      <c r="Q50" s="219">
        <v>12179</v>
      </c>
      <c r="R50" s="222">
        <f t="shared" si="4"/>
        <v>48.716000000000001</v>
      </c>
      <c r="S50" s="223">
        <f t="shared" si="5"/>
        <v>24358</v>
      </c>
      <c r="T50" s="220">
        <v>73100</v>
      </c>
      <c r="U50" s="223">
        <v>26000</v>
      </c>
      <c r="V50" s="220">
        <f>W50*1.5</f>
        <v>80718</v>
      </c>
      <c r="W50" s="224">
        <v>53812</v>
      </c>
      <c r="X50" s="220">
        <v>80718</v>
      </c>
      <c r="Y50" s="324">
        <v>53812</v>
      </c>
      <c r="Z50" s="225">
        <f t="shared" si="6"/>
        <v>1.5</v>
      </c>
      <c r="AA50" s="542" t="s">
        <v>173</v>
      </c>
      <c r="AB50" s="542"/>
      <c r="AD50" s="312"/>
      <c r="AE50" s="314"/>
    </row>
    <row r="51" spans="1:31" s="226" customFormat="1" ht="30.75" customHeight="1">
      <c r="A51" s="5">
        <v>45</v>
      </c>
      <c r="B51" s="217" t="s">
        <v>162</v>
      </c>
      <c r="C51" s="218" t="s">
        <v>5</v>
      </c>
      <c r="D51" s="219"/>
      <c r="E51" s="260"/>
      <c r="F51" s="219">
        <v>74400</v>
      </c>
      <c r="G51" s="219">
        <v>77103</v>
      </c>
      <c r="H51" s="221">
        <f t="shared" si="0"/>
        <v>103.63306451612904</v>
      </c>
      <c r="I51" s="219">
        <v>24893</v>
      </c>
      <c r="J51" s="219">
        <v>25855</v>
      </c>
      <c r="K51" s="266">
        <f t="shared" si="1"/>
        <v>103.86454023219378</v>
      </c>
      <c r="L51" s="220">
        <v>75747</v>
      </c>
      <c r="M51" s="219">
        <v>39865</v>
      </c>
      <c r="N51" s="222">
        <f t="shared" si="2"/>
        <v>52.629147028925239</v>
      </c>
      <c r="O51" s="219">
        <f t="shared" si="3"/>
        <v>79730</v>
      </c>
      <c r="P51" s="219">
        <v>25500</v>
      </c>
      <c r="Q51" s="219">
        <v>13288</v>
      </c>
      <c r="R51" s="222">
        <f t="shared" si="4"/>
        <v>52.109803921568627</v>
      </c>
      <c r="S51" s="223">
        <f t="shared" si="5"/>
        <v>26576</v>
      </c>
      <c r="T51" s="220">
        <v>83500</v>
      </c>
      <c r="U51" s="223">
        <v>26000</v>
      </c>
      <c r="V51" s="220">
        <f t="shared" ref="V51:V52" si="14">W51*1.5</f>
        <v>75352.5</v>
      </c>
      <c r="W51" s="224">
        <v>50235</v>
      </c>
      <c r="X51" s="220">
        <v>75353</v>
      </c>
      <c r="Y51" s="324">
        <v>50235</v>
      </c>
      <c r="Z51" s="225">
        <f t="shared" si="6"/>
        <v>1.5</v>
      </c>
      <c r="AA51" s="542" t="s">
        <v>173</v>
      </c>
      <c r="AB51" s="542"/>
      <c r="AD51" s="312"/>
      <c r="AE51" s="314"/>
    </row>
    <row r="52" spans="1:31" s="226" customFormat="1" ht="33" customHeight="1">
      <c r="A52" s="5">
        <v>46</v>
      </c>
      <c r="B52" s="217" t="s">
        <v>163</v>
      </c>
      <c r="C52" s="218" t="s">
        <v>5</v>
      </c>
      <c r="D52" s="219"/>
      <c r="E52" s="260"/>
      <c r="F52" s="219">
        <v>104900</v>
      </c>
      <c r="G52" s="219">
        <v>105810</v>
      </c>
      <c r="H52" s="221">
        <f t="shared" si="0"/>
        <v>100.86749285033365</v>
      </c>
      <c r="I52" s="219">
        <v>37464</v>
      </c>
      <c r="J52" s="219">
        <v>34567</v>
      </c>
      <c r="K52" s="266">
        <f t="shared" si="1"/>
        <v>92.267243220158008</v>
      </c>
      <c r="L52" s="220">
        <v>106000</v>
      </c>
      <c r="M52" s="219">
        <v>56866</v>
      </c>
      <c r="N52" s="222">
        <f t="shared" si="2"/>
        <v>53.647169811320751</v>
      </c>
      <c r="O52" s="219">
        <f t="shared" si="3"/>
        <v>113732</v>
      </c>
      <c r="P52" s="219">
        <v>37000</v>
      </c>
      <c r="Q52" s="219">
        <v>18955</v>
      </c>
      <c r="R52" s="222">
        <f t="shared" si="4"/>
        <v>51.229729729729726</v>
      </c>
      <c r="S52" s="223">
        <f t="shared" si="5"/>
        <v>37910</v>
      </c>
      <c r="T52" s="220">
        <v>108470</v>
      </c>
      <c r="U52" s="223">
        <v>38000</v>
      </c>
      <c r="V52" s="220">
        <f t="shared" si="14"/>
        <v>94026</v>
      </c>
      <c r="W52" s="224">
        <v>62684</v>
      </c>
      <c r="X52" s="220">
        <v>94026</v>
      </c>
      <c r="Y52" s="324">
        <v>62684</v>
      </c>
      <c r="Z52" s="225">
        <f t="shared" si="6"/>
        <v>1.5</v>
      </c>
      <c r="AA52" s="542" t="s">
        <v>173</v>
      </c>
      <c r="AB52" s="542"/>
      <c r="AD52" s="312"/>
      <c r="AE52" s="314"/>
    </row>
    <row r="53" spans="1:31" ht="25.5">
      <c r="A53" s="5">
        <v>47</v>
      </c>
      <c r="B53" s="7" t="s">
        <v>52</v>
      </c>
      <c r="C53" s="6" t="s">
        <v>5</v>
      </c>
      <c r="D53" s="15">
        <v>27608</v>
      </c>
      <c r="E53" s="104">
        <v>48866</v>
      </c>
      <c r="F53" s="15">
        <v>151826</v>
      </c>
      <c r="G53" s="15">
        <v>142124</v>
      </c>
      <c r="H53" s="17">
        <f t="shared" si="0"/>
        <v>93.60979015451899</v>
      </c>
      <c r="I53" s="15">
        <v>44326</v>
      </c>
      <c r="J53" s="15">
        <v>58274</v>
      </c>
      <c r="K53" s="264">
        <f t="shared" si="1"/>
        <v>131.46685917971394</v>
      </c>
      <c r="L53" s="26">
        <v>144411</v>
      </c>
      <c r="M53" s="15">
        <v>71433</v>
      </c>
      <c r="N53" s="19">
        <f t="shared" si="2"/>
        <v>49.465068450464301</v>
      </c>
      <c r="O53" s="15">
        <f t="shared" si="3"/>
        <v>142866</v>
      </c>
      <c r="P53" s="15">
        <v>48137</v>
      </c>
      <c r="Q53" s="15">
        <v>16223</v>
      </c>
      <c r="R53" s="19">
        <f t="shared" si="4"/>
        <v>33.701726322787046</v>
      </c>
      <c r="S53" s="54">
        <f t="shared" si="5"/>
        <v>32446</v>
      </c>
      <c r="T53" s="26">
        <v>146338</v>
      </c>
      <c r="U53" s="54">
        <v>45731</v>
      </c>
      <c r="V53" s="26">
        <f>W53*3</f>
        <v>110345.78057999999</v>
      </c>
      <c r="W53" s="54">
        <f>E53-(E53*$AA$7/100)</f>
        <v>36781.92686</v>
      </c>
      <c r="X53" s="26">
        <v>110346</v>
      </c>
      <c r="Y53" s="322">
        <v>36782</v>
      </c>
      <c r="Z53" s="181">
        <f t="shared" si="6"/>
        <v>3</v>
      </c>
      <c r="AA53" s="192"/>
      <c r="AB53" s="233"/>
      <c r="AD53" s="312"/>
    </row>
    <row r="54" spans="1:31" ht="25.5">
      <c r="A54" s="5">
        <v>48</v>
      </c>
      <c r="B54" s="7" t="s">
        <v>53</v>
      </c>
      <c r="C54" s="6" t="s">
        <v>7</v>
      </c>
      <c r="D54" s="15">
        <v>87225</v>
      </c>
      <c r="E54" s="104">
        <v>154388</v>
      </c>
      <c r="F54" s="15">
        <v>658672</v>
      </c>
      <c r="G54" s="15">
        <v>412710</v>
      </c>
      <c r="H54" s="17">
        <f t="shared" si="0"/>
        <v>62.657893458352568</v>
      </c>
      <c r="I54" s="15">
        <v>176238</v>
      </c>
      <c r="J54" s="15">
        <v>113279</v>
      </c>
      <c r="K54" s="264">
        <f t="shared" si="1"/>
        <v>64.276149298108237</v>
      </c>
      <c r="L54" s="26">
        <v>559945</v>
      </c>
      <c r="M54" s="15">
        <v>210000</v>
      </c>
      <c r="N54" s="19">
        <f t="shared" si="2"/>
        <v>37.503683397476536</v>
      </c>
      <c r="O54" s="15">
        <f t="shared" si="3"/>
        <v>420000</v>
      </c>
      <c r="P54" s="15">
        <v>186518</v>
      </c>
      <c r="Q54" s="15">
        <v>57722</v>
      </c>
      <c r="R54" s="19">
        <f t="shared" si="4"/>
        <v>30.947147192228098</v>
      </c>
      <c r="S54" s="54">
        <f t="shared" si="5"/>
        <v>115444</v>
      </c>
      <c r="T54" s="26">
        <v>522858</v>
      </c>
      <c r="U54" s="54">
        <v>247216</v>
      </c>
      <c r="V54" s="26">
        <f t="shared" ref="V54:V56" si="15">W54*3</f>
        <v>348628.17443999997</v>
      </c>
      <c r="W54" s="54">
        <f>E54-(E54*$AA$7/100)</f>
        <v>116209.39147999999</v>
      </c>
      <c r="X54" s="26">
        <v>348628</v>
      </c>
      <c r="Y54" s="322">
        <v>116209</v>
      </c>
      <c r="Z54" s="181">
        <f t="shared" si="6"/>
        <v>3</v>
      </c>
      <c r="AA54" s="192"/>
      <c r="AB54" s="233"/>
      <c r="AD54" s="312"/>
    </row>
    <row r="55" spans="1:31" ht="25.5">
      <c r="A55" s="5">
        <v>49</v>
      </c>
      <c r="B55" s="7" t="s">
        <v>54</v>
      </c>
      <c r="C55" s="6" t="s">
        <v>7</v>
      </c>
      <c r="D55" s="15">
        <v>14282</v>
      </c>
      <c r="E55" s="104">
        <v>25279</v>
      </c>
      <c r="F55" s="15">
        <v>67805</v>
      </c>
      <c r="G55" s="15">
        <v>66511</v>
      </c>
      <c r="H55" s="17">
        <f t="shared" si="0"/>
        <v>98.091586166211926</v>
      </c>
      <c r="I55" s="15">
        <v>21203</v>
      </c>
      <c r="J55" s="15">
        <v>44478</v>
      </c>
      <c r="K55" s="264">
        <f t="shared" si="1"/>
        <v>209.77220204688015</v>
      </c>
      <c r="L55" s="26">
        <v>67805</v>
      </c>
      <c r="M55" s="15">
        <v>35152</v>
      </c>
      <c r="N55" s="19">
        <f t="shared" si="2"/>
        <v>51.84278445542364</v>
      </c>
      <c r="O55" s="15">
        <f t="shared" si="3"/>
        <v>70304</v>
      </c>
      <c r="P55" s="15">
        <v>22602</v>
      </c>
      <c r="Q55" s="15">
        <v>15893</v>
      </c>
      <c r="R55" s="19">
        <f t="shared" si="4"/>
        <v>70.316786125121666</v>
      </c>
      <c r="S55" s="54">
        <f t="shared" si="5"/>
        <v>31786</v>
      </c>
      <c r="T55" s="26">
        <v>76992</v>
      </c>
      <c r="U55" s="54">
        <v>25662</v>
      </c>
      <c r="V55" s="26">
        <f t="shared" si="15"/>
        <v>57083.268270000008</v>
      </c>
      <c r="W55" s="54">
        <f>E55-(E55*$AA$7/100)</f>
        <v>19027.756090000003</v>
      </c>
      <c r="X55" s="26">
        <v>57083</v>
      </c>
      <c r="Y55" s="322">
        <v>19028</v>
      </c>
      <c r="Z55" s="181">
        <f t="shared" si="6"/>
        <v>3</v>
      </c>
      <c r="AA55" s="192"/>
      <c r="AB55" s="233"/>
      <c r="AD55" s="312"/>
    </row>
    <row r="56" spans="1:31" ht="25.5">
      <c r="A56" s="5">
        <v>50</v>
      </c>
      <c r="B56" s="7" t="s">
        <v>55</v>
      </c>
      <c r="C56" s="6" t="s">
        <v>6</v>
      </c>
      <c r="D56" s="15">
        <v>47500</v>
      </c>
      <c r="E56" s="104">
        <v>84075</v>
      </c>
      <c r="F56" s="15">
        <v>223001</v>
      </c>
      <c r="G56" s="15">
        <v>201485</v>
      </c>
      <c r="H56" s="17">
        <f t="shared" si="0"/>
        <v>90.351612773036891</v>
      </c>
      <c r="I56" s="15">
        <v>67668</v>
      </c>
      <c r="J56" s="15">
        <v>83777</v>
      </c>
      <c r="K56" s="264">
        <f t="shared" si="1"/>
        <v>123.80593485842644</v>
      </c>
      <c r="L56" s="26">
        <v>196800</v>
      </c>
      <c r="M56" s="15">
        <v>103862</v>
      </c>
      <c r="N56" s="19">
        <f t="shared" si="2"/>
        <v>52.775406504065039</v>
      </c>
      <c r="O56" s="15">
        <f t="shared" si="3"/>
        <v>207724</v>
      </c>
      <c r="P56" s="15">
        <v>65600</v>
      </c>
      <c r="Q56" s="15">
        <v>44966</v>
      </c>
      <c r="R56" s="19">
        <f t="shared" si="4"/>
        <v>68.545731707317074</v>
      </c>
      <c r="S56" s="54">
        <f t="shared" si="5"/>
        <v>89932</v>
      </c>
      <c r="T56" s="26">
        <v>209922</v>
      </c>
      <c r="U56" s="54">
        <v>71791</v>
      </c>
      <c r="V56" s="26">
        <f t="shared" si="15"/>
        <v>189852.27974999999</v>
      </c>
      <c r="W56" s="54">
        <f>E56-(E56*$AA$7/100)</f>
        <v>63284.093249999998</v>
      </c>
      <c r="X56" s="26">
        <v>189852</v>
      </c>
      <c r="Y56" s="322">
        <v>63284</v>
      </c>
      <c r="Z56" s="181">
        <f t="shared" si="6"/>
        <v>3</v>
      </c>
      <c r="AA56" s="192"/>
      <c r="AB56" s="233"/>
      <c r="AD56" s="312"/>
    </row>
    <row r="57" spans="1:31" s="226" customFormat="1" ht="24.75" customHeight="1">
      <c r="A57" s="5">
        <v>51</v>
      </c>
      <c r="B57" s="217" t="s">
        <v>56</v>
      </c>
      <c r="C57" s="218" t="s">
        <v>5</v>
      </c>
      <c r="D57" s="219"/>
      <c r="E57" s="260"/>
      <c r="F57" s="219">
        <v>53945</v>
      </c>
      <c r="G57" s="219">
        <v>47000</v>
      </c>
      <c r="H57" s="221">
        <f t="shared" si="0"/>
        <v>87.125776253591624</v>
      </c>
      <c r="I57" s="219">
        <v>18515</v>
      </c>
      <c r="J57" s="219">
        <v>10932</v>
      </c>
      <c r="K57" s="266">
        <f t="shared" si="1"/>
        <v>59.044018363489059</v>
      </c>
      <c r="L57" s="220">
        <v>82036</v>
      </c>
      <c r="M57" s="219">
        <v>22210</v>
      </c>
      <c r="N57" s="222">
        <f t="shared" si="2"/>
        <v>27.073479935638012</v>
      </c>
      <c r="O57" s="219">
        <f t="shared" si="3"/>
        <v>44420</v>
      </c>
      <c r="P57" s="219">
        <v>25496</v>
      </c>
      <c r="Q57" s="219">
        <v>3789</v>
      </c>
      <c r="R57" s="222">
        <f t="shared" si="4"/>
        <v>14.861154690931912</v>
      </c>
      <c r="S57" s="223">
        <f t="shared" si="5"/>
        <v>7578</v>
      </c>
      <c r="T57" s="220">
        <v>82036</v>
      </c>
      <c r="U57" s="223">
        <v>28210</v>
      </c>
      <c r="V57" s="220">
        <f>W57*1.5</f>
        <v>55647</v>
      </c>
      <c r="W57" s="224">
        <v>37098</v>
      </c>
      <c r="X57" s="220">
        <v>55647</v>
      </c>
      <c r="Y57" s="324">
        <v>37098</v>
      </c>
      <c r="Z57" s="225">
        <f t="shared" si="6"/>
        <v>1.5</v>
      </c>
      <c r="AA57" s="542" t="s">
        <v>173</v>
      </c>
      <c r="AB57" s="542"/>
      <c r="AD57" s="312"/>
      <c r="AE57" s="314"/>
    </row>
    <row r="58" spans="1:31" s="50" customFormat="1" ht="39.75" customHeight="1">
      <c r="A58" s="5">
        <v>52</v>
      </c>
      <c r="B58" s="111" t="s">
        <v>12</v>
      </c>
      <c r="C58" s="108" t="s">
        <v>5</v>
      </c>
      <c r="D58" s="109"/>
      <c r="E58" s="259"/>
      <c r="F58" s="109">
        <v>36210</v>
      </c>
      <c r="G58" s="109">
        <v>11908</v>
      </c>
      <c r="H58" s="90">
        <f t="shared" si="0"/>
        <v>32.88594310963822</v>
      </c>
      <c r="I58" s="109">
        <v>8962</v>
      </c>
      <c r="J58" s="109">
        <v>3432</v>
      </c>
      <c r="K58" s="265">
        <f t="shared" si="1"/>
        <v>38.295023432269581</v>
      </c>
      <c r="L58" s="113">
        <v>17110</v>
      </c>
      <c r="M58" s="109">
        <v>3746</v>
      </c>
      <c r="N58" s="116">
        <f t="shared" si="2"/>
        <v>21.893629456458211</v>
      </c>
      <c r="O58" s="109">
        <f t="shared" si="3"/>
        <v>7492</v>
      </c>
      <c r="P58" s="109">
        <v>5703</v>
      </c>
      <c r="Q58" s="109">
        <v>72</v>
      </c>
      <c r="R58" s="116">
        <f t="shared" si="4"/>
        <v>1.2624934245134141</v>
      </c>
      <c r="S58" s="119">
        <f t="shared" si="5"/>
        <v>144</v>
      </c>
      <c r="T58" s="113">
        <v>12750</v>
      </c>
      <c r="U58" s="119">
        <v>4625</v>
      </c>
      <c r="V58" s="113">
        <f>W58*3</f>
        <v>13875</v>
      </c>
      <c r="W58" s="129">
        <v>4625</v>
      </c>
      <c r="X58" s="113">
        <v>13875</v>
      </c>
      <c r="Y58" s="323">
        <v>4625</v>
      </c>
      <c r="Z58" s="181">
        <f t="shared" si="6"/>
        <v>3</v>
      </c>
      <c r="AA58" s="512" t="s">
        <v>173</v>
      </c>
      <c r="AB58" s="512"/>
      <c r="AD58" s="312"/>
      <c r="AE58" s="313"/>
    </row>
    <row r="59" spans="1:31" s="50" customFormat="1" ht="40.5" customHeight="1">
      <c r="A59" s="5">
        <v>53</v>
      </c>
      <c r="B59" s="111" t="s">
        <v>114</v>
      </c>
      <c r="C59" s="108" t="s">
        <v>6</v>
      </c>
      <c r="D59" s="109">
        <v>85251</v>
      </c>
      <c r="E59" s="259">
        <v>150894</v>
      </c>
      <c r="F59" s="109">
        <v>450143</v>
      </c>
      <c r="G59" s="109">
        <v>254574</v>
      </c>
      <c r="H59" s="90">
        <f t="shared" si="0"/>
        <v>56.554028386534952</v>
      </c>
      <c r="I59" s="109">
        <v>172127</v>
      </c>
      <c r="J59" s="109">
        <v>85801</v>
      </c>
      <c r="K59" s="265">
        <f t="shared" si="1"/>
        <v>49.847496325387652</v>
      </c>
      <c r="L59" s="113">
        <v>511181</v>
      </c>
      <c r="M59" s="109">
        <v>113601</v>
      </c>
      <c r="N59" s="116">
        <f t="shared" si="2"/>
        <v>22.223243821660038</v>
      </c>
      <c r="O59" s="109">
        <f t="shared" si="3"/>
        <v>227202</v>
      </c>
      <c r="P59" s="109">
        <v>170116</v>
      </c>
      <c r="Q59" s="109">
        <v>26555</v>
      </c>
      <c r="R59" s="116">
        <f t="shared" si="4"/>
        <v>15.609936749041831</v>
      </c>
      <c r="S59" s="119">
        <f t="shared" si="5"/>
        <v>53110</v>
      </c>
      <c r="T59" s="113">
        <v>511181</v>
      </c>
      <c r="U59" s="119">
        <v>170532</v>
      </c>
      <c r="V59" s="113">
        <f t="shared" ref="V59:V67" si="16">W59*3</f>
        <v>452682</v>
      </c>
      <c r="W59" s="119">
        <v>150894</v>
      </c>
      <c r="X59" s="113">
        <v>452682</v>
      </c>
      <c r="Y59" s="323">
        <v>150894</v>
      </c>
      <c r="Z59" s="237">
        <f t="shared" si="6"/>
        <v>3</v>
      </c>
      <c r="AA59" s="194"/>
      <c r="AB59" s="278"/>
      <c r="AD59" s="312"/>
      <c r="AE59" s="313"/>
    </row>
    <row r="60" spans="1:31" ht="25.5">
      <c r="A60" s="5">
        <v>54</v>
      </c>
      <c r="B60" s="7" t="s">
        <v>57</v>
      </c>
      <c r="C60" s="6" t="s">
        <v>5</v>
      </c>
      <c r="D60" s="15">
        <v>25623</v>
      </c>
      <c r="E60" s="104">
        <v>45353</v>
      </c>
      <c r="F60" s="15">
        <v>118104</v>
      </c>
      <c r="G60" s="15">
        <v>117086</v>
      </c>
      <c r="H60" s="17">
        <f t="shared" si="0"/>
        <v>99.138047822258343</v>
      </c>
      <c r="I60" s="15">
        <v>39368</v>
      </c>
      <c r="J60" s="15">
        <v>46096</v>
      </c>
      <c r="K60" s="264">
        <f t="shared" si="1"/>
        <v>117.09002235318025</v>
      </c>
      <c r="L60" s="26">
        <v>93340</v>
      </c>
      <c r="M60" s="15">
        <v>57306</v>
      </c>
      <c r="N60" s="19">
        <f t="shared" si="2"/>
        <v>61.394900364259698</v>
      </c>
      <c r="O60" s="15">
        <f t="shared" si="3"/>
        <v>114612</v>
      </c>
      <c r="P60" s="15">
        <v>31113</v>
      </c>
      <c r="Q60" s="15">
        <v>22448</v>
      </c>
      <c r="R60" s="19">
        <f t="shared" si="4"/>
        <v>72.149905184328091</v>
      </c>
      <c r="S60" s="54">
        <f t="shared" si="5"/>
        <v>44896</v>
      </c>
      <c r="T60" s="26">
        <v>128574</v>
      </c>
      <c r="U60" s="54">
        <v>35106</v>
      </c>
      <c r="V60" s="113">
        <f t="shared" si="16"/>
        <v>102412.96988999999</v>
      </c>
      <c r="W60" s="54">
        <f>E60-(E60*$AA$7/100)</f>
        <v>34137.656629999998</v>
      </c>
      <c r="X60" s="113">
        <v>102413</v>
      </c>
      <c r="Y60" s="322">
        <v>34138</v>
      </c>
      <c r="Z60" s="181">
        <f t="shared" si="6"/>
        <v>3</v>
      </c>
      <c r="AA60" s="192"/>
      <c r="AB60" s="233"/>
      <c r="AD60" s="312"/>
    </row>
    <row r="61" spans="1:31" ht="25.5">
      <c r="A61" s="5">
        <v>55</v>
      </c>
      <c r="B61" s="7" t="s">
        <v>58</v>
      </c>
      <c r="C61" s="6" t="s">
        <v>6</v>
      </c>
      <c r="D61" s="15">
        <v>77266</v>
      </c>
      <c r="E61" s="104">
        <v>136761</v>
      </c>
      <c r="F61" s="15">
        <v>478130</v>
      </c>
      <c r="G61" s="15">
        <v>375901</v>
      </c>
      <c r="H61" s="17">
        <f t="shared" si="0"/>
        <v>78.618994834040961</v>
      </c>
      <c r="I61" s="15">
        <v>157216</v>
      </c>
      <c r="J61" s="15">
        <v>254301</v>
      </c>
      <c r="K61" s="264">
        <f t="shared" si="1"/>
        <v>161.75262059841236</v>
      </c>
      <c r="L61" s="26">
        <v>443543</v>
      </c>
      <c r="M61" s="15">
        <v>190384</v>
      </c>
      <c r="N61" s="19">
        <f t="shared" si="2"/>
        <v>42.923459506744557</v>
      </c>
      <c r="O61" s="15">
        <f t="shared" si="3"/>
        <v>380768</v>
      </c>
      <c r="P61" s="15">
        <v>147793</v>
      </c>
      <c r="Q61" s="15">
        <v>65784</v>
      </c>
      <c r="R61" s="19">
        <f t="shared" si="4"/>
        <v>44.510903764048365</v>
      </c>
      <c r="S61" s="54">
        <f t="shared" si="5"/>
        <v>131568</v>
      </c>
      <c r="T61" s="26">
        <v>456032</v>
      </c>
      <c r="U61" s="54">
        <v>153320</v>
      </c>
      <c r="V61" s="113">
        <f t="shared" si="16"/>
        <v>308824.11693000002</v>
      </c>
      <c r="W61" s="54">
        <f>E61-(E61*$AA$7/100)</f>
        <v>102941.37231000001</v>
      </c>
      <c r="X61" s="113">
        <v>308824</v>
      </c>
      <c r="Y61" s="322">
        <v>102941</v>
      </c>
      <c r="Z61" s="181">
        <f t="shared" si="6"/>
        <v>3</v>
      </c>
      <c r="AA61" s="192"/>
      <c r="AB61" s="233"/>
      <c r="AD61" s="312"/>
    </row>
    <row r="62" spans="1:31" s="50" customFormat="1" ht="39.75" customHeight="1">
      <c r="A62" s="5">
        <v>56</v>
      </c>
      <c r="B62" s="111" t="s">
        <v>115</v>
      </c>
      <c r="C62" s="108" t="s">
        <v>6</v>
      </c>
      <c r="D62" s="109">
        <v>48326</v>
      </c>
      <c r="E62" s="259">
        <v>85537</v>
      </c>
      <c r="F62" s="109">
        <v>248875</v>
      </c>
      <c r="G62" s="109">
        <v>195563</v>
      </c>
      <c r="H62" s="90">
        <f t="shared" si="0"/>
        <v>78.578804620793576</v>
      </c>
      <c r="I62" s="109">
        <v>95721</v>
      </c>
      <c r="J62" s="109">
        <v>65184</v>
      </c>
      <c r="K62" s="265">
        <f t="shared" si="1"/>
        <v>68.097909549628611</v>
      </c>
      <c r="L62" s="113">
        <v>286701</v>
      </c>
      <c r="M62" s="109">
        <v>85847</v>
      </c>
      <c r="N62" s="116">
        <f t="shared" si="2"/>
        <v>29.943041705470158</v>
      </c>
      <c r="O62" s="109">
        <f t="shared" si="3"/>
        <v>171694</v>
      </c>
      <c r="P62" s="109">
        <v>95567</v>
      </c>
      <c r="Q62" s="109">
        <v>24339</v>
      </c>
      <c r="R62" s="116">
        <f t="shared" si="4"/>
        <v>25.467996274864756</v>
      </c>
      <c r="S62" s="119">
        <f t="shared" si="5"/>
        <v>48678</v>
      </c>
      <c r="T62" s="113">
        <v>251137</v>
      </c>
      <c r="U62" s="119">
        <v>96591</v>
      </c>
      <c r="V62" s="113">
        <f t="shared" si="16"/>
        <v>256611</v>
      </c>
      <c r="W62" s="119">
        <v>85537</v>
      </c>
      <c r="X62" s="113">
        <v>256611</v>
      </c>
      <c r="Y62" s="323">
        <v>85537</v>
      </c>
      <c r="Z62" s="237">
        <f t="shared" si="6"/>
        <v>3</v>
      </c>
      <c r="AA62" s="194"/>
      <c r="AB62" s="278"/>
      <c r="AD62" s="312"/>
      <c r="AE62" s="313"/>
    </row>
    <row r="63" spans="1:31" s="257" customFormat="1" ht="27" customHeight="1">
      <c r="A63" s="5">
        <v>57</v>
      </c>
      <c r="B63" s="248" t="s">
        <v>27</v>
      </c>
      <c r="C63" s="249" t="s">
        <v>6</v>
      </c>
      <c r="D63" s="250"/>
      <c r="E63" s="236"/>
      <c r="F63" s="250">
        <v>580</v>
      </c>
      <c r="G63" s="250"/>
      <c r="H63" s="252">
        <f t="shared" si="0"/>
        <v>0</v>
      </c>
      <c r="I63" s="250">
        <v>290</v>
      </c>
      <c r="J63" s="250"/>
      <c r="K63" s="267">
        <f t="shared" si="1"/>
        <v>0</v>
      </c>
      <c r="L63" s="251">
        <v>2000</v>
      </c>
      <c r="M63" s="250"/>
      <c r="N63" s="253">
        <f t="shared" si="2"/>
        <v>0</v>
      </c>
      <c r="O63" s="250">
        <f t="shared" si="3"/>
        <v>0</v>
      </c>
      <c r="P63" s="250">
        <v>1000</v>
      </c>
      <c r="Q63" s="250">
        <v>0</v>
      </c>
      <c r="R63" s="253">
        <f t="shared" si="4"/>
        <v>0</v>
      </c>
      <c r="S63" s="254">
        <f t="shared" si="5"/>
        <v>0</v>
      </c>
      <c r="T63" s="251"/>
      <c r="U63" s="254"/>
      <c r="V63" s="251">
        <v>1000</v>
      </c>
      <c r="W63" s="254">
        <v>500</v>
      </c>
      <c r="X63" s="251">
        <v>1000</v>
      </c>
      <c r="Y63" s="254">
        <v>500</v>
      </c>
      <c r="Z63" s="255">
        <f t="shared" si="6"/>
        <v>2</v>
      </c>
      <c r="AA63" s="256"/>
      <c r="AB63" s="279"/>
      <c r="AD63" s="312"/>
      <c r="AE63" s="315"/>
    </row>
    <row r="64" spans="1:31" s="50" customFormat="1" ht="39.75" customHeight="1">
      <c r="A64" s="5">
        <v>58</v>
      </c>
      <c r="B64" s="111" t="s">
        <v>102</v>
      </c>
      <c r="C64" s="108" t="s">
        <v>6</v>
      </c>
      <c r="D64" s="109">
        <v>30250</v>
      </c>
      <c r="E64" s="259">
        <v>53543</v>
      </c>
      <c r="F64" s="109">
        <v>176039</v>
      </c>
      <c r="G64" s="109">
        <v>139435</v>
      </c>
      <c r="H64" s="90">
        <f t="shared" si="0"/>
        <v>79.206880293571317</v>
      </c>
      <c r="I64" s="109">
        <v>59735</v>
      </c>
      <c r="J64" s="109">
        <v>46745</v>
      </c>
      <c r="K64" s="265">
        <f t="shared" si="1"/>
        <v>78.253954967774348</v>
      </c>
      <c r="L64" s="113">
        <v>180690</v>
      </c>
      <c r="M64" s="109">
        <v>65626</v>
      </c>
      <c r="N64" s="116">
        <f t="shared" si="2"/>
        <v>36.319663512092532</v>
      </c>
      <c r="O64" s="109">
        <f t="shared" si="3"/>
        <v>131252</v>
      </c>
      <c r="P64" s="109">
        <v>60230</v>
      </c>
      <c r="Q64" s="109">
        <v>18375</v>
      </c>
      <c r="R64" s="116">
        <f t="shared" si="4"/>
        <v>30.50805246554873</v>
      </c>
      <c r="S64" s="119">
        <f t="shared" si="5"/>
        <v>36750</v>
      </c>
      <c r="T64" s="113">
        <v>177599</v>
      </c>
      <c r="U64" s="119">
        <v>59857</v>
      </c>
      <c r="V64" s="113">
        <f t="shared" si="16"/>
        <v>160629</v>
      </c>
      <c r="W64" s="119">
        <v>53543</v>
      </c>
      <c r="X64" s="113">
        <v>160629</v>
      </c>
      <c r="Y64" s="323">
        <v>53543</v>
      </c>
      <c r="Z64" s="237">
        <f t="shared" si="6"/>
        <v>3</v>
      </c>
      <c r="AA64" s="194"/>
      <c r="AB64" s="278"/>
      <c r="AD64" s="312"/>
      <c r="AE64" s="313"/>
    </row>
    <row r="65" spans="1:31" ht="25.5">
      <c r="A65" s="5">
        <v>59</v>
      </c>
      <c r="B65" s="7" t="s">
        <v>59</v>
      </c>
      <c r="C65" s="6" t="s">
        <v>7</v>
      </c>
      <c r="D65" s="15">
        <v>84329</v>
      </c>
      <c r="E65" s="104">
        <v>149262</v>
      </c>
      <c r="F65" s="15">
        <v>460447</v>
      </c>
      <c r="G65" s="15">
        <v>295250</v>
      </c>
      <c r="H65" s="17">
        <f t="shared" si="0"/>
        <v>64.1224722932281</v>
      </c>
      <c r="I65" s="15">
        <v>153482</v>
      </c>
      <c r="J65" s="15">
        <v>75722</v>
      </c>
      <c r="K65" s="264">
        <f t="shared" si="1"/>
        <v>49.336078497804301</v>
      </c>
      <c r="L65" s="26">
        <v>293666</v>
      </c>
      <c r="M65" s="15">
        <v>135139</v>
      </c>
      <c r="N65" s="19">
        <f t="shared" si="2"/>
        <v>46.017925125823211</v>
      </c>
      <c r="O65" s="15">
        <f t="shared" si="3"/>
        <v>270278</v>
      </c>
      <c r="P65" s="15">
        <v>97889</v>
      </c>
      <c r="Q65" s="15">
        <v>46492</v>
      </c>
      <c r="R65" s="19">
        <f t="shared" si="4"/>
        <v>47.494611243347059</v>
      </c>
      <c r="S65" s="54">
        <f t="shared" si="5"/>
        <v>92984</v>
      </c>
      <c r="T65" s="26">
        <v>271185</v>
      </c>
      <c r="U65" s="54">
        <v>61226</v>
      </c>
      <c r="V65" s="113">
        <f t="shared" si="16"/>
        <v>337053.00005999999</v>
      </c>
      <c r="W65" s="54">
        <f>E65-(E65*$AA$7/100)</f>
        <v>112351.00002000001</v>
      </c>
      <c r="X65" s="113">
        <v>337053</v>
      </c>
      <c r="Y65" s="322">
        <v>112351</v>
      </c>
      <c r="Z65" s="181">
        <f t="shared" si="6"/>
        <v>2.9999999999999996</v>
      </c>
      <c r="AA65" s="192"/>
      <c r="AB65" s="233"/>
      <c r="AD65" s="312"/>
    </row>
    <row r="66" spans="1:31" s="50" customFormat="1" ht="38.25">
      <c r="A66" s="5">
        <v>60</v>
      </c>
      <c r="B66" s="111" t="s">
        <v>103</v>
      </c>
      <c r="C66" s="108" t="s">
        <v>5</v>
      </c>
      <c r="D66" s="109">
        <v>26659</v>
      </c>
      <c r="E66" s="259">
        <v>47186</v>
      </c>
      <c r="F66" s="109">
        <v>156246</v>
      </c>
      <c r="G66" s="109">
        <v>147886</v>
      </c>
      <c r="H66" s="90">
        <f t="shared" si="0"/>
        <v>94.649463026253471</v>
      </c>
      <c r="I66" s="109">
        <v>52357</v>
      </c>
      <c r="J66" s="109">
        <v>47242</v>
      </c>
      <c r="K66" s="265">
        <f t="shared" si="1"/>
        <v>90.230532689038711</v>
      </c>
      <c r="L66" s="113">
        <v>159926</v>
      </c>
      <c r="M66" s="109">
        <v>72117</v>
      </c>
      <c r="N66" s="116">
        <f t="shared" si="2"/>
        <v>45.093980966196867</v>
      </c>
      <c r="O66" s="109">
        <f t="shared" si="3"/>
        <v>144234</v>
      </c>
      <c r="P66" s="109">
        <v>52369</v>
      </c>
      <c r="Q66" s="109">
        <v>21636</v>
      </c>
      <c r="R66" s="116">
        <f t="shared" si="4"/>
        <v>41.314518130955335</v>
      </c>
      <c r="S66" s="119">
        <f t="shared" si="5"/>
        <v>43272</v>
      </c>
      <c r="T66" s="113">
        <v>150509</v>
      </c>
      <c r="U66" s="119">
        <v>50168</v>
      </c>
      <c r="V66" s="113">
        <f t="shared" si="16"/>
        <v>141558</v>
      </c>
      <c r="W66" s="119">
        <v>47186</v>
      </c>
      <c r="X66" s="113">
        <v>141558</v>
      </c>
      <c r="Y66" s="323">
        <v>47186</v>
      </c>
      <c r="Z66" s="237">
        <f t="shared" si="6"/>
        <v>3</v>
      </c>
      <c r="AA66" s="194"/>
      <c r="AB66" s="278"/>
      <c r="AD66" s="312"/>
      <c r="AE66" s="313"/>
    </row>
    <row r="67" spans="1:31" ht="25.5">
      <c r="A67" s="5">
        <v>61</v>
      </c>
      <c r="B67" s="7" t="s">
        <v>60</v>
      </c>
      <c r="C67" s="6" t="s">
        <v>6</v>
      </c>
      <c r="D67" s="15">
        <v>67967</v>
      </c>
      <c r="E67" s="104">
        <v>120301</v>
      </c>
      <c r="F67" s="15">
        <v>309355</v>
      </c>
      <c r="G67" s="15">
        <v>286108</v>
      </c>
      <c r="H67" s="17">
        <f t="shared" si="0"/>
        <v>92.485332385123883</v>
      </c>
      <c r="I67" s="15">
        <v>102800</v>
      </c>
      <c r="J67" s="15">
        <v>106011</v>
      </c>
      <c r="K67" s="264">
        <f t="shared" si="1"/>
        <v>103.12354085603113</v>
      </c>
      <c r="L67" s="26">
        <v>307798</v>
      </c>
      <c r="M67" s="15">
        <v>145120</v>
      </c>
      <c r="N67" s="19">
        <f t="shared" si="2"/>
        <v>47.147804729075567</v>
      </c>
      <c r="O67" s="15">
        <f t="shared" si="3"/>
        <v>290240</v>
      </c>
      <c r="P67" s="15">
        <v>103519</v>
      </c>
      <c r="Q67" s="15">
        <v>54094</v>
      </c>
      <c r="R67" s="19">
        <f t="shared" si="4"/>
        <v>52.255141568214533</v>
      </c>
      <c r="S67" s="54">
        <f t="shared" si="5"/>
        <v>108188</v>
      </c>
      <c r="T67" s="26">
        <v>301623</v>
      </c>
      <c r="U67" s="54">
        <v>95617</v>
      </c>
      <c r="V67" s="113">
        <f t="shared" si="16"/>
        <v>271655.29713000002</v>
      </c>
      <c r="W67" s="54">
        <f>E67-(E67*$AA$7/100)</f>
        <v>90551.765710000007</v>
      </c>
      <c r="X67" s="113">
        <v>271655</v>
      </c>
      <c r="Y67" s="322">
        <v>90552</v>
      </c>
      <c r="Z67" s="181">
        <f t="shared" si="6"/>
        <v>3</v>
      </c>
      <c r="AA67" s="192"/>
      <c r="AB67" s="233"/>
      <c r="AD67" s="312"/>
    </row>
    <row r="68" spans="1:31" s="226" customFormat="1" ht="16.5" customHeight="1">
      <c r="A68" s="5">
        <v>62</v>
      </c>
      <c r="B68" s="217" t="s">
        <v>8</v>
      </c>
      <c r="C68" s="218" t="s">
        <v>5</v>
      </c>
      <c r="D68" s="219"/>
      <c r="E68" s="260"/>
      <c r="F68" s="219">
        <v>6000</v>
      </c>
      <c r="G68" s="219">
        <v>3919</v>
      </c>
      <c r="H68" s="221">
        <f t="shared" si="0"/>
        <v>65.316666666666663</v>
      </c>
      <c r="I68" s="219">
        <v>2000</v>
      </c>
      <c r="J68" s="219">
        <v>3919</v>
      </c>
      <c r="K68" s="266">
        <f t="shared" si="1"/>
        <v>195.95</v>
      </c>
      <c r="L68" s="220">
        <v>8851</v>
      </c>
      <c r="M68" s="219">
        <v>1115</v>
      </c>
      <c r="N68" s="222">
        <f t="shared" si="2"/>
        <v>12.597446616201561</v>
      </c>
      <c r="O68" s="219">
        <f t="shared" si="3"/>
        <v>2230</v>
      </c>
      <c r="P68" s="219">
        <v>2950</v>
      </c>
      <c r="Q68" s="219">
        <v>3308</v>
      </c>
      <c r="R68" s="222">
        <f t="shared" si="4"/>
        <v>112.13559322033899</v>
      </c>
      <c r="S68" s="223">
        <f t="shared" si="5"/>
        <v>6616</v>
      </c>
      <c r="T68" s="220">
        <v>6600</v>
      </c>
      <c r="U68" s="223">
        <v>1876</v>
      </c>
      <c r="V68" s="220">
        <f>W68*1.5</f>
        <v>12184.5</v>
      </c>
      <c r="W68" s="227">
        <v>8123</v>
      </c>
      <c r="X68" s="220">
        <v>12185</v>
      </c>
      <c r="Y68" s="325">
        <v>8123</v>
      </c>
      <c r="Z68" s="225">
        <f t="shared" si="6"/>
        <v>1.5</v>
      </c>
      <c r="AA68" s="542" t="s">
        <v>173</v>
      </c>
      <c r="AB68" s="542"/>
      <c r="AD68" s="312"/>
      <c r="AE68" s="314"/>
    </row>
    <row r="69" spans="1:31" ht="38.25">
      <c r="A69" s="5">
        <v>63</v>
      </c>
      <c r="B69" s="7" t="s">
        <v>13</v>
      </c>
      <c r="C69" s="6" t="s">
        <v>7</v>
      </c>
      <c r="D69" s="15">
        <v>78500</v>
      </c>
      <c r="E69" s="104">
        <v>138945</v>
      </c>
      <c r="F69" s="15">
        <v>479417</v>
      </c>
      <c r="G69" s="15">
        <v>531085</v>
      </c>
      <c r="H69" s="17">
        <f t="shared" si="0"/>
        <v>110.77725654284265</v>
      </c>
      <c r="I69" s="15">
        <v>167121</v>
      </c>
      <c r="J69" s="15">
        <v>184376</v>
      </c>
      <c r="K69" s="264">
        <f t="shared" si="1"/>
        <v>110.32485444677809</v>
      </c>
      <c r="L69" s="26">
        <v>440878</v>
      </c>
      <c r="M69" s="15">
        <v>265423</v>
      </c>
      <c r="N69" s="19">
        <f t="shared" si="2"/>
        <v>60.20327618978493</v>
      </c>
      <c r="O69" s="15">
        <f t="shared" si="3"/>
        <v>530846</v>
      </c>
      <c r="P69" s="15">
        <v>154694</v>
      </c>
      <c r="Q69" s="15">
        <v>93134</v>
      </c>
      <c r="R69" s="19">
        <f t="shared" si="4"/>
        <v>60.205308544610652</v>
      </c>
      <c r="S69" s="54">
        <f t="shared" si="5"/>
        <v>186268</v>
      </c>
      <c r="T69" s="26">
        <v>583145</v>
      </c>
      <c r="U69" s="54">
        <v>216782</v>
      </c>
      <c r="V69" s="26">
        <f>W69*3</f>
        <v>313755.87284999999</v>
      </c>
      <c r="W69" s="54">
        <f>E69-(E69*$AA$7/100)</f>
        <v>104585.29095</v>
      </c>
      <c r="X69" s="26">
        <v>313756</v>
      </c>
      <c r="Y69" s="322">
        <v>104585</v>
      </c>
      <c r="Z69" s="181">
        <f t="shared" si="6"/>
        <v>3</v>
      </c>
      <c r="AA69" s="513" t="s">
        <v>174</v>
      </c>
      <c r="AB69" s="513"/>
      <c r="AD69" s="312"/>
    </row>
    <row r="70" spans="1:31" ht="25.5">
      <c r="A70" s="5">
        <v>64</v>
      </c>
      <c r="B70" s="285" t="s">
        <v>66</v>
      </c>
      <c r="C70" s="286" t="s">
        <v>5</v>
      </c>
      <c r="D70" s="104">
        <v>19136</v>
      </c>
      <c r="E70" s="104">
        <v>33871</v>
      </c>
      <c r="F70" s="104">
        <v>100708</v>
      </c>
      <c r="G70" s="104">
        <v>92381</v>
      </c>
      <c r="H70" s="287">
        <f t="shared" si="0"/>
        <v>91.73154069190133</v>
      </c>
      <c r="I70" s="104">
        <v>35050</v>
      </c>
      <c r="J70" s="104">
        <v>30881</v>
      </c>
      <c r="K70" s="288">
        <f t="shared" si="1"/>
        <v>88.105563480741793</v>
      </c>
      <c r="L70" s="209">
        <v>92536</v>
      </c>
      <c r="M70" s="104">
        <v>44626</v>
      </c>
      <c r="N70" s="289">
        <f t="shared" si="2"/>
        <v>48.225555459496846</v>
      </c>
      <c r="O70" s="104">
        <f t="shared" si="3"/>
        <v>89252</v>
      </c>
      <c r="P70" s="104">
        <v>32469</v>
      </c>
      <c r="Q70" s="104">
        <v>16145</v>
      </c>
      <c r="R70" s="289">
        <f t="shared" si="4"/>
        <v>49.724352459268843</v>
      </c>
      <c r="S70" s="130">
        <f t="shared" si="5"/>
        <v>32290</v>
      </c>
      <c r="T70" s="209"/>
      <c r="U70" s="130"/>
      <c r="V70" s="209"/>
      <c r="W70" s="130"/>
      <c r="X70" s="209"/>
      <c r="Y70" s="322"/>
      <c r="Z70" s="181" t="e">
        <f t="shared" si="6"/>
        <v>#DIV/0!</v>
      </c>
      <c r="AA70" s="192"/>
      <c r="AB70" s="233"/>
      <c r="AD70" s="312"/>
    </row>
    <row r="71" spans="1:31" ht="25.5">
      <c r="A71" s="5">
        <v>65</v>
      </c>
      <c r="B71" s="285" t="s">
        <v>67</v>
      </c>
      <c r="C71" s="286" t="s">
        <v>5</v>
      </c>
      <c r="D71" s="104">
        <v>15704</v>
      </c>
      <c r="E71" s="104">
        <v>27796</v>
      </c>
      <c r="F71" s="104">
        <v>69880</v>
      </c>
      <c r="G71" s="104">
        <v>68979</v>
      </c>
      <c r="H71" s="287">
        <f t="shared" si="0"/>
        <v>98.710646823125359</v>
      </c>
      <c r="I71" s="104">
        <v>24324</v>
      </c>
      <c r="J71" s="104">
        <v>19952</v>
      </c>
      <c r="K71" s="288">
        <f t="shared" si="1"/>
        <v>82.025982568656474</v>
      </c>
      <c r="L71" s="209">
        <v>69710</v>
      </c>
      <c r="M71" s="104">
        <v>33892</v>
      </c>
      <c r="N71" s="289">
        <f t="shared" si="2"/>
        <v>48.618562616554293</v>
      </c>
      <c r="O71" s="104">
        <f t="shared" si="3"/>
        <v>67784</v>
      </c>
      <c r="P71" s="104">
        <v>24460</v>
      </c>
      <c r="Q71" s="104">
        <v>9507</v>
      </c>
      <c r="R71" s="289">
        <f t="shared" si="4"/>
        <v>38.867538838920687</v>
      </c>
      <c r="S71" s="130">
        <f t="shared" si="5"/>
        <v>19014</v>
      </c>
      <c r="T71" s="209"/>
      <c r="U71" s="130"/>
      <c r="V71" s="209"/>
      <c r="W71" s="130"/>
      <c r="X71" s="209"/>
      <c r="Y71" s="322"/>
      <c r="Z71" s="181" t="e">
        <f t="shared" si="6"/>
        <v>#DIV/0!</v>
      </c>
      <c r="AA71" s="192"/>
      <c r="AB71" s="233"/>
      <c r="AD71" s="312"/>
    </row>
    <row r="72" spans="1:31" ht="25.5">
      <c r="A72" s="5">
        <v>66</v>
      </c>
      <c r="B72" s="7" t="s">
        <v>61</v>
      </c>
      <c r="C72" s="6" t="s">
        <v>6</v>
      </c>
      <c r="D72" s="15">
        <v>61910</v>
      </c>
      <c r="E72" s="104">
        <v>109581</v>
      </c>
      <c r="F72" s="15">
        <v>288889</v>
      </c>
      <c r="G72" s="15">
        <v>302733</v>
      </c>
      <c r="H72" s="17">
        <f t="shared" ref="H72:H135" si="17">G72/F72*100</f>
        <v>104.79215200301846</v>
      </c>
      <c r="I72" s="15">
        <v>100916</v>
      </c>
      <c r="J72" s="15">
        <v>105698</v>
      </c>
      <c r="K72" s="264">
        <f t="shared" si="1"/>
        <v>104.73859447461255</v>
      </c>
      <c r="L72" s="26">
        <v>288661</v>
      </c>
      <c r="M72" s="15">
        <v>136883</v>
      </c>
      <c r="N72" s="19">
        <f t="shared" ref="N72:N99" si="18">M72/L72*100</f>
        <v>47.419983995066879</v>
      </c>
      <c r="O72" s="15">
        <f t="shared" si="3"/>
        <v>273766</v>
      </c>
      <c r="P72" s="15">
        <v>101285</v>
      </c>
      <c r="Q72" s="15">
        <v>48534</v>
      </c>
      <c r="R72" s="19">
        <f t="shared" si="4"/>
        <v>47.918250481315098</v>
      </c>
      <c r="S72" s="54">
        <f t="shared" si="5"/>
        <v>97068</v>
      </c>
      <c r="T72" s="26">
        <v>288661</v>
      </c>
      <c r="U72" s="54">
        <v>101285</v>
      </c>
      <c r="V72" s="26">
        <f>W72*3</f>
        <v>247448.14352999997</v>
      </c>
      <c r="W72" s="54">
        <f>E72-(E72*$AA$7/100)</f>
        <v>82482.714509999991</v>
      </c>
      <c r="X72" s="26">
        <v>247448</v>
      </c>
      <c r="Y72" s="322">
        <v>82483</v>
      </c>
      <c r="Z72" s="181">
        <f t="shared" ref="Z72:Z135" si="19">V72/W72</f>
        <v>3</v>
      </c>
      <c r="AA72" s="192"/>
      <c r="AB72" s="233"/>
      <c r="AD72" s="312"/>
    </row>
    <row r="73" spans="1:31" ht="25.5">
      <c r="A73" s="5">
        <v>67</v>
      </c>
      <c r="B73" s="7" t="s">
        <v>62</v>
      </c>
      <c r="C73" s="6" t="s">
        <v>7</v>
      </c>
      <c r="D73" s="15">
        <v>151199</v>
      </c>
      <c r="E73" s="104">
        <v>267622</v>
      </c>
      <c r="F73" s="15">
        <v>988512</v>
      </c>
      <c r="G73" s="15">
        <v>856162</v>
      </c>
      <c r="H73" s="17">
        <f t="shared" si="17"/>
        <v>86.611189343174388</v>
      </c>
      <c r="I73" s="15">
        <v>316389</v>
      </c>
      <c r="J73" s="15">
        <v>372889</v>
      </c>
      <c r="K73" s="264">
        <f t="shared" ref="K73:K136" si="20">J73/I73*100</f>
        <v>117.85776370227789</v>
      </c>
      <c r="L73" s="26">
        <v>965011</v>
      </c>
      <c r="M73" s="15">
        <v>403777</v>
      </c>
      <c r="N73" s="19">
        <f t="shared" si="18"/>
        <v>41.841699213791344</v>
      </c>
      <c r="O73" s="15">
        <f t="shared" ref="O73:O136" si="21">M73*2</f>
        <v>807554</v>
      </c>
      <c r="P73" s="15">
        <v>331922</v>
      </c>
      <c r="Q73" s="15">
        <v>134592</v>
      </c>
      <c r="R73" s="19">
        <f t="shared" ref="R73:R136" si="22">Q73*100/P73</f>
        <v>40.54928567555028</v>
      </c>
      <c r="S73" s="54">
        <f t="shared" ref="S73:S136" si="23">Q73*2</f>
        <v>269184</v>
      </c>
      <c r="T73" s="26">
        <v>961658</v>
      </c>
      <c r="U73" s="54">
        <v>353566</v>
      </c>
      <c r="V73" s="26">
        <f>W73*3</f>
        <v>604325.26686000009</v>
      </c>
      <c r="W73" s="54">
        <f>E73-(E73*$AA$7/100)</f>
        <v>201441.75562000001</v>
      </c>
      <c r="X73" s="26">
        <v>604325</v>
      </c>
      <c r="Y73" s="322">
        <v>201442</v>
      </c>
      <c r="Z73" s="181">
        <f t="shared" si="19"/>
        <v>3.0000000000000004</v>
      </c>
      <c r="AA73" s="192"/>
      <c r="AB73" s="233"/>
      <c r="AD73" s="312"/>
    </row>
    <row r="74" spans="1:31" ht="25.5">
      <c r="A74" s="5">
        <v>68</v>
      </c>
      <c r="B74" s="7" t="s">
        <v>63</v>
      </c>
      <c r="C74" s="6" t="s">
        <v>7</v>
      </c>
      <c r="D74" s="15">
        <v>72770</v>
      </c>
      <c r="E74" s="104">
        <v>128803</v>
      </c>
      <c r="F74" s="15">
        <v>282870</v>
      </c>
      <c r="G74" s="15">
        <v>297593</v>
      </c>
      <c r="H74" s="17">
        <f t="shared" si="17"/>
        <v>105.2048644253544</v>
      </c>
      <c r="I74" s="15">
        <v>98460</v>
      </c>
      <c r="J74" s="15">
        <v>97952</v>
      </c>
      <c r="K74" s="264">
        <f t="shared" si="20"/>
        <v>99.484054438350597</v>
      </c>
      <c r="L74" s="26">
        <v>321584</v>
      </c>
      <c r="M74" s="15">
        <v>174023</v>
      </c>
      <c r="N74" s="19">
        <f t="shared" si="18"/>
        <v>54.114321608040207</v>
      </c>
      <c r="O74" s="15">
        <f t="shared" si="21"/>
        <v>348046</v>
      </c>
      <c r="P74" s="15">
        <v>112836</v>
      </c>
      <c r="Q74" s="15">
        <v>59000</v>
      </c>
      <c r="R74" s="19">
        <f t="shared" si="22"/>
        <v>52.288276791095043</v>
      </c>
      <c r="S74" s="54">
        <f t="shared" si="23"/>
        <v>118000</v>
      </c>
      <c r="T74" s="26">
        <v>360657</v>
      </c>
      <c r="U74" s="54">
        <v>119870</v>
      </c>
      <c r="V74" s="26">
        <f t="shared" ref="V74:V75" si="24">W74*3</f>
        <v>290853.91839000001</v>
      </c>
      <c r="W74" s="54">
        <f>E74-(E74*$AA$7/100)</f>
        <v>96951.306129999997</v>
      </c>
      <c r="X74" s="26">
        <v>290854</v>
      </c>
      <c r="Y74" s="322">
        <v>96951</v>
      </c>
      <c r="Z74" s="181">
        <f t="shared" si="19"/>
        <v>3</v>
      </c>
      <c r="AA74" s="192"/>
      <c r="AB74" s="233"/>
      <c r="AD74" s="312"/>
    </row>
    <row r="75" spans="1:31" ht="25.5">
      <c r="A75" s="5">
        <v>69</v>
      </c>
      <c r="B75" s="7" t="s">
        <v>64</v>
      </c>
      <c r="C75" s="6" t="s">
        <v>7</v>
      </c>
      <c r="D75" s="15">
        <v>112162</v>
      </c>
      <c r="E75" s="104">
        <v>198527</v>
      </c>
      <c r="F75" s="15">
        <v>483976</v>
      </c>
      <c r="G75" s="15">
        <v>498662</v>
      </c>
      <c r="H75" s="17">
        <f t="shared" si="17"/>
        <v>103.03444798915649</v>
      </c>
      <c r="I75" s="15">
        <v>168654</v>
      </c>
      <c r="J75" s="15">
        <v>170927</v>
      </c>
      <c r="K75" s="264">
        <f t="shared" si="20"/>
        <v>101.34772967139824</v>
      </c>
      <c r="L75" s="26">
        <v>486590</v>
      </c>
      <c r="M75" s="15">
        <v>241588</v>
      </c>
      <c r="N75" s="19">
        <f t="shared" si="18"/>
        <v>49.649191310959942</v>
      </c>
      <c r="O75" s="15">
        <f t="shared" si="21"/>
        <v>483176</v>
      </c>
      <c r="P75" s="15">
        <v>170733</v>
      </c>
      <c r="Q75" s="15">
        <v>112670</v>
      </c>
      <c r="R75" s="19">
        <f t="shared" si="22"/>
        <v>65.991928918252469</v>
      </c>
      <c r="S75" s="54">
        <f t="shared" si="23"/>
        <v>225340</v>
      </c>
      <c r="T75" s="26">
        <v>486591</v>
      </c>
      <c r="U75" s="54">
        <v>173165</v>
      </c>
      <c r="V75" s="26">
        <f t="shared" si="24"/>
        <v>448299.77450999996</v>
      </c>
      <c r="W75" s="54">
        <f>E75-(E75*$AA$7/100)</f>
        <v>149433.25816999999</v>
      </c>
      <c r="X75" s="26">
        <v>448300</v>
      </c>
      <c r="Y75" s="322">
        <v>149433</v>
      </c>
      <c r="Z75" s="181">
        <f t="shared" si="19"/>
        <v>3</v>
      </c>
      <c r="AA75" s="192"/>
      <c r="AB75" s="233"/>
      <c r="AD75" s="312"/>
    </row>
    <row r="76" spans="1:31" s="50" customFormat="1" ht="56.25" customHeight="1">
      <c r="A76" s="5">
        <v>70</v>
      </c>
      <c r="B76" s="111" t="s">
        <v>104</v>
      </c>
      <c r="C76" s="108" t="s">
        <v>7</v>
      </c>
      <c r="D76" s="109"/>
      <c r="E76" s="259"/>
      <c r="F76" s="109">
        <v>156668</v>
      </c>
      <c r="G76" s="109">
        <v>130132</v>
      </c>
      <c r="H76" s="90">
        <f t="shared" si="17"/>
        <v>83.062271810452685</v>
      </c>
      <c r="I76" s="109">
        <v>57856</v>
      </c>
      <c r="J76" s="109">
        <v>14249</v>
      </c>
      <c r="K76" s="265">
        <f t="shared" si="20"/>
        <v>24.628387721238937</v>
      </c>
      <c r="L76" s="113">
        <v>156808</v>
      </c>
      <c r="M76" s="109">
        <v>64468</v>
      </c>
      <c r="N76" s="116">
        <f t="shared" si="18"/>
        <v>41.112698331717766</v>
      </c>
      <c r="O76" s="109">
        <f t="shared" si="21"/>
        <v>128936</v>
      </c>
      <c r="P76" s="109">
        <v>78334</v>
      </c>
      <c r="Q76" s="109">
        <v>30676</v>
      </c>
      <c r="R76" s="116">
        <f t="shared" si="22"/>
        <v>39.160517782827377</v>
      </c>
      <c r="S76" s="119">
        <f t="shared" si="23"/>
        <v>61352</v>
      </c>
      <c r="T76" s="113">
        <v>157193</v>
      </c>
      <c r="U76" s="119">
        <v>78597</v>
      </c>
      <c r="V76" s="113">
        <f>W76*2</f>
        <v>157194</v>
      </c>
      <c r="W76" s="129">
        <v>78597</v>
      </c>
      <c r="X76" s="113">
        <v>157194</v>
      </c>
      <c r="Y76" s="323">
        <v>78597</v>
      </c>
      <c r="Z76" s="181">
        <f t="shared" si="19"/>
        <v>2</v>
      </c>
      <c r="AA76" s="512" t="s">
        <v>173</v>
      </c>
      <c r="AB76" s="512"/>
      <c r="AD76" s="312"/>
      <c r="AE76" s="313"/>
    </row>
    <row r="77" spans="1:31" ht="25.5">
      <c r="A77" s="5">
        <v>71</v>
      </c>
      <c r="B77" s="7" t="s">
        <v>116</v>
      </c>
      <c r="C77" s="6" t="s">
        <v>7</v>
      </c>
      <c r="D77" s="15">
        <v>106714</v>
      </c>
      <c r="E77" s="104">
        <v>188884</v>
      </c>
      <c r="F77" s="15">
        <v>392348</v>
      </c>
      <c r="G77" s="15">
        <v>454761</v>
      </c>
      <c r="H77" s="17">
        <f t="shared" si="17"/>
        <v>115.90756165444962</v>
      </c>
      <c r="I77" s="15">
        <v>136564</v>
      </c>
      <c r="J77" s="15">
        <v>142127</v>
      </c>
      <c r="K77" s="264">
        <f t="shared" si="20"/>
        <v>104.0735479335696</v>
      </c>
      <c r="L77" s="26">
        <v>401580</v>
      </c>
      <c r="M77" s="15">
        <v>199905</v>
      </c>
      <c r="N77" s="19">
        <f t="shared" si="18"/>
        <v>49.779620499028837</v>
      </c>
      <c r="O77" s="15">
        <f t="shared" si="21"/>
        <v>399810</v>
      </c>
      <c r="P77" s="15">
        <v>140905</v>
      </c>
      <c r="Q77" s="15">
        <v>48650</v>
      </c>
      <c r="R77" s="19">
        <f t="shared" si="22"/>
        <v>34.526808842837376</v>
      </c>
      <c r="S77" s="54">
        <f t="shared" si="23"/>
        <v>97300</v>
      </c>
      <c r="T77" s="26">
        <v>465605</v>
      </c>
      <c r="U77" s="54">
        <v>179079</v>
      </c>
      <c r="V77" s="26">
        <f>W77*3</f>
        <v>426524.62692000007</v>
      </c>
      <c r="W77" s="54">
        <f t="shared" ref="W77:W91" si="25">E77-(E77*$AA$7/100)</f>
        <v>142174.87564000001</v>
      </c>
      <c r="X77" s="26">
        <v>426525</v>
      </c>
      <c r="Y77" s="322">
        <v>142175</v>
      </c>
      <c r="Z77" s="181">
        <f t="shared" si="19"/>
        <v>3</v>
      </c>
      <c r="AA77" s="192"/>
      <c r="AB77" s="233"/>
      <c r="AD77" s="312"/>
    </row>
    <row r="78" spans="1:31" ht="25.5">
      <c r="A78" s="5">
        <v>72</v>
      </c>
      <c r="B78" s="7" t="s">
        <v>107</v>
      </c>
      <c r="C78" s="6" t="s">
        <v>7</v>
      </c>
      <c r="D78" s="15">
        <v>34954</v>
      </c>
      <c r="E78" s="104">
        <v>61869</v>
      </c>
      <c r="F78" s="15">
        <v>141123</v>
      </c>
      <c r="G78" s="15">
        <v>142305</v>
      </c>
      <c r="H78" s="17">
        <f t="shared" si="17"/>
        <v>100.83756722858783</v>
      </c>
      <c r="I78" s="15">
        <v>49102</v>
      </c>
      <c r="J78" s="15">
        <v>47387</v>
      </c>
      <c r="K78" s="264">
        <f t="shared" si="20"/>
        <v>96.507270579609795</v>
      </c>
      <c r="L78" s="26">
        <v>143897</v>
      </c>
      <c r="M78" s="15">
        <v>71345</v>
      </c>
      <c r="N78" s="19">
        <f t="shared" si="18"/>
        <v>49.58060279227503</v>
      </c>
      <c r="O78" s="15">
        <f t="shared" si="21"/>
        <v>142690</v>
      </c>
      <c r="P78" s="15">
        <v>50490</v>
      </c>
      <c r="Q78" s="15">
        <v>23830</v>
      </c>
      <c r="R78" s="19">
        <f t="shared" si="22"/>
        <v>47.197464844523665</v>
      </c>
      <c r="S78" s="54">
        <f t="shared" si="23"/>
        <v>47660</v>
      </c>
      <c r="T78" s="26">
        <v>187659</v>
      </c>
      <c r="U78" s="54">
        <v>61118</v>
      </c>
      <c r="V78" s="26">
        <f t="shared" ref="V78:V91" si="26">W78*3</f>
        <v>139708.24497</v>
      </c>
      <c r="W78" s="54">
        <f t="shared" si="25"/>
        <v>46569.414990000005</v>
      </c>
      <c r="X78" s="26">
        <v>139708</v>
      </c>
      <c r="Y78" s="322">
        <v>46569</v>
      </c>
      <c r="Z78" s="181">
        <f t="shared" si="19"/>
        <v>2.9999999999999996</v>
      </c>
      <c r="AA78" s="192"/>
      <c r="AB78" s="233"/>
      <c r="AD78" s="312"/>
    </row>
    <row r="79" spans="1:31" ht="25.5">
      <c r="A79" s="5">
        <v>73</v>
      </c>
      <c r="B79" s="7" t="s">
        <v>65</v>
      </c>
      <c r="C79" s="6" t="s">
        <v>7</v>
      </c>
      <c r="D79" s="15">
        <v>78475</v>
      </c>
      <c r="E79" s="104">
        <v>138901</v>
      </c>
      <c r="F79" s="15">
        <v>373234</v>
      </c>
      <c r="G79" s="15">
        <v>336681</v>
      </c>
      <c r="H79" s="17">
        <f t="shared" si="17"/>
        <v>90.206412063209669</v>
      </c>
      <c r="I79" s="15">
        <v>122103</v>
      </c>
      <c r="J79" s="15">
        <v>128953</v>
      </c>
      <c r="K79" s="264">
        <f t="shared" si="20"/>
        <v>105.61001777188113</v>
      </c>
      <c r="L79" s="26">
        <v>373234</v>
      </c>
      <c r="M79" s="15">
        <v>160028</v>
      </c>
      <c r="N79" s="19">
        <f t="shared" si="18"/>
        <v>42.876050949270436</v>
      </c>
      <c r="O79" s="15">
        <f t="shared" si="21"/>
        <v>320056</v>
      </c>
      <c r="P79" s="15">
        <v>124411</v>
      </c>
      <c r="Q79" s="15">
        <v>31149</v>
      </c>
      <c r="R79" s="19">
        <f t="shared" si="22"/>
        <v>25.037175169398203</v>
      </c>
      <c r="S79" s="54">
        <f t="shared" si="23"/>
        <v>62298</v>
      </c>
      <c r="T79" s="26">
        <v>390662</v>
      </c>
      <c r="U79" s="54">
        <v>129929</v>
      </c>
      <c r="V79" s="26">
        <f t="shared" si="26"/>
        <v>313656.51512999996</v>
      </c>
      <c r="W79" s="54">
        <f t="shared" si="25"/>
        <v>104552.17171</v>
      </c>
      <c r="X79" s="26">
        <v>313657</v>
      </c>
      <c r="Y79" s="322">
        <v>104552</v>
      </c>
      <c r="Z79" s="181">
        <f t="shared" si="19"/>
        <v>2.9999999999999996</v>
      </c>
      <c r="AA79" s="192"/>
      <c r="AB79" s="233"/>
      <c r="AD79" s="312"/>
    </row>
    <row r="80" spans="1:31" ht="25.5">
      <c r="A80" s="5">
        <v>74</v>
      </c>
      <c r="B80" s="7" t="s">
        <v>117</v>
      </c>
      <c r="C80" s="6" t="s">
        <v>7</v>
      </c>
      <c r="D80" s="15">
        <v>57962</v>
      </c>
      <c r="E80" s="104">
        <v>102593</v>
      </c>
      <c r="F80" s="15">
        <v>351717</v>
      </c>
      <c r="G80" s="15">
        <v>354783</v>
      </c>
      <c r="H80" s="17">
        <f t="shared" si="17"/>
        <v>100.8717235732137</v>
      </c>
      <c r="I80" s="15">
        <v>121970</v>
      </c>
      <c r="J80" s="15">
        <v>120011</v>
      </c>
      <c r="K80" s="264">
        <f t="shared" si="20"/>
        <v>98.393867344428955</v>
      </c>
      <c r="L80" s="26">
        <v>345067</v>
      </c>
      <c r="M80" s="15">
        <v>178225</v>
      </c>
      <c r="N80" s="19">
        <f t="shared" si="18"/>
        <v>51.649389828641979</v>
      </c>
      <c r="O80" s="15">
        <f t="shared" si="21"/>
        <v>356450</v>
      </c>
      <c r="P80" s="15">
        <v>121076</v>
      </c>
      <c r="Q80" s="15">
        <v>60311</v>
      </c>
      <c r="R80" s="19">
        <f t="shared" si="22"/>
        <v>49.812514453731538</v>
      </c>
      <c r="S80" s="54">
        <f t="shared" si="23"/>
        <v>120622</v>
      </c>
      <c r="T80" s="26">
        <v>338261</v>
      </c>
      <c r="U80" s="54">
        <v>112753</v>
      </c>
      <c r="V80" s="26">
        <f t="shared" si="26"/>
        <v>231668.33108999999</v>
      </c>
      <c r="W80" s="54">
        <f t="shared" si="25"/>
        <v>77222.777029999997</v>
      </c>
      <c r="X80" s="26">
        <v>231668</v>
      </c>
      <c r="Y80" s="322">
        <v>77223</v>
      </c>
      <c r="Z80" s="181">
        <f t="shared" si="19"/>
        <v>3</v>
      </c>
      <c r="AA80" s="192"/>
      <c r="AB80" s="233"/>
      <c r="AD80" s="312"/>
    </row>
    <row r="81" spans="1:31" s="4" customFormat="1" ht="52.5" customHeight="1">
      <c r="A81" s="5">
        <v>75</v>
      </c>
      <c r="B81" s="7" t="s">
        <v>68</v>
      </c>
      <c r="C81" s="6" t="s">
        <v>7</v>
      </c>
      <c r="D81" s="15">
        <v>60637</v>
      </c>
      <c r="E81" s="104">
        <v>107327</v>
      </c>
      <c r="F81" s="15">
        <v>514723</v>
      </c>
      <c r="G81" s="15">
        <v>554956</v>
      </c>
      <c r="H81" s="17">
        <f t="shared" si="17"/>
        <v>107.81643719048886</v>
      </c>
      <c r="I81" s="15">
        <v>179115</v>
      </c>
      <c r="J81" s="15">
        <v>383344</v>
      </c>
      <c r="K81" s="264">
        <f t="shared" si="20"/>
        <v>214.02115959020742</v>
      </c>
      <c r="L81" s="26">
        <v>550138</v>
      </c>
      <c r="M81" s="15">
        <v>265297</v>
      </c>
      <c r="N81" s="19">
        <f t="shared" si="18"/>
        <v>48.223718412471051</v>
      </c>
      <c r="O81" s="15">
        <f t="shared" si="21"/>
        <v>530594</v>
      </c>
      <c r="P81" s="15">
        <v>193031</v>
      </c>
      <c r="Q81" s="15">
        <v>53016</v>
      </c>
      <c r="R81" s="19">
        <f t="shared" si="22"/>
        <v>27.465018572146441</v>
      </c>
      <c r="S81" s="54">
        <f t="shared" si="23"/>
        <v>106032</v>
      </c>
      <c r="T81" s="26">
        <v>562579</v>
      </c>
      <c r="U81" s="54">
        <v>188433</v>
      </c>
      <c r="V81" s="26">
        <f t="shared" si="26"/>
        <v>242358.31851000001</v>
      </c>
      <c r="W81" s="54">
        <f t="shared" si="25"/>
        <v>80786.106169999999</v>
      </c>
      <c r="X81" s="26">
        <v>242358</v>
      </c>
      <c r="Y81" s="322">
        <v>80786</v>
      </c>
      <c r="Z81" s="181">
        <f t="shared" si="19"/>
        <v>3</v>
      </c>
      <c r="AA81" s="196"/>
      <c r="AB81" s="233"/>
      <c r="AD81" s="312"/>
      <c r="AE81" s="316"/>
    </row>
    <row r="82" spans="1:31" ht="25.5">
      <c r="A82" s="5">
        <v>76</v>
      </c>
      <c r="B82" s="7" t="s">
        <v>69</v>
      </c>
      <c r="C82" s="98" t="s">
        <v>7</v>
      </c>
      <c r="D82" s="56">
        <v>50553</v>
      </c>
      <c r="E82" s="261">
        <v>89479</v>
      </c>
      <c r="F82" s="56">
        <v>351360</v>
      </c>
      <c r="G82" s="15">
        <v>347112</v>
      </c>
      <c r="H82" s="17">
        <f t="shared" si="17"/>
        <v>98.790983606557376</v>
      </c>
      <c r="I82" s="15">
        <v>122297</v>
      </c>
      <c r="J82" s="15">
        <v>114956</v>
      </c>
      <c r="K82" s="264">
        <f t="shared" si="20"/>
        <v>93.997399772684531</v>
      </c>
      <c r="L82" s="26">
        <v>369733</v>
      </c>
      <c r="M82" s="15">
        <v>188331</v>
      </c>
      <c r="N82" s="19">
        <f t="shared" si="18"/>
        <v>50.937027530677547</v>
      </c>
      <c r="O82" s="15">
        <f t="shared" si="21"/>
        <v>376662</v>
      </c>
      <c r="P82" s="15">
        <v>129731</v>
      </c>
      <c r="Q82" s="15">
        <v>57179</v>
      </c>
      <c r="R82" s="19">
        <f t="shared" si="22"/>
        <v>44.075047598492262</v>
      </c>
      <c r="S82" s="54">
        <f t="shared" si="23"/>
        <v>114358</v>
      </c>
      <c r="T82" s="26">
        <v>393215</v>
      </c>
      <c r="U82" s="54">
        <v>117211</v>
      </c>
      <c r="V82" s="26">
        <f t="shared" si="26"/>
        <v>202055.21427</v>
      </c>
      <c r="W82" s="54">
        <f t="shared" si="25"/>
        <v>67351.738089999999</v>
      </c>
      <c r="X82" s="26">
        <v>202055</v>
      </c>
      <c r="Y82" s="322">
        <v>67352</v>
      </c>
      <c r="Z82" s="181">
        <f t="shared" si="19"/>
        <v>3</v>
      </c>
      <c r="AA82" s="192"/>
      <c r="AB82" s="233"/>
      <c r="AD82" s="312"/>
    </row>
    <row r="83" spans="1:31" ht="25.5">
      <c r="A83" s="5">
        <v>77</v>
      </c>
      <c r="B83" s="7" t="s">
        <v>14</v>
      </c>
      <c r="C83" s="98" t="s">
        <v>6</v>
      </c>
      <c r="D83" s="56">
        <v>21722</v>
      </c>
      <c r="E83" s="261">
        <v>38448</v>
      </c>
      <c r="F83" s="56">
        <v>156994</v>
      </c>
      <c r="G83" s="15">
        <v>162860</v>
      </c>
      <c r="H83" s="17">
        <f t="shared" si="17"/>
        <v>103.73644852669528</v>
      </c>
      <c r="I83" s="15">
        <v>54645</v>
      </c>
      <c r="J83" s="15">
        <v>53410</v>
      </c>
      <c r="K83" s="264">
        <f t="shared" si="20"/>
        <v>97.739957910147311</v>
      </c>
      <c r="L83" s="26">
        <v>149595</v>
      </c>
      <c r="M83" s="15">
        <v>82587</v>
      </c>
      <c r="N83" s="19">
        <f t="shared" si="18"/>
        <v>55.207059059460541</v>
      </c>
      <c r="O83" s="15">
        <f t="shared" si="21"/>
        <v>165174</v>
      </c>
      <c r="P83" s="15">
        <v>52489</v>
      </c>
      <c r="Q83" s="15">
        <v>25849</v>
      </c>
      <c r="R83" s="19">
        <f t="shared" si="22"/>
        <v>49.246508792318387</v>
      </c>
      <c r="S83" s="54">
        <f t="shared" si="23"/>
        <v>51698</v>
      </c>
      <c r="T83" s="26">
        <v>146212</v>
      </c>
      <c r="U83" s="54">
        <v>52682</v>
      </c>
      <c r="V83" s="26">
        <f t="shared" si="26"/>
        <v>86820.582240000003</v>
      </c>
      <c r="W83" s="54">
        <f t="shared" si="25"/>
        <v>28940.194080000001</v>
      </c>
      <c r="X83" s="26">
        <v>86821</v>
      </c>
      <c r="Y83" s="322">
        <v>28940</v>
      </c>
      <c r="Z83" s="181">
        <f t="shared" si="19"/>
        <v>3</v>
      </c>
      <c r="AA83" s="192"/>
      <c r="AB83" s="233"/>
      <c r="AD83" s="312"/>
    </row>
    <row r="84" spans="1:31" ht="25.5">
      <c r="A84" s="5">
        <v>78</v>
      </c>
      <c r="B84" s="7" t="s">
        <v>15</v>
      </c>
      <c r="C84" s="98" t="s">
        <v>7</v>
      </c>
      <c r="D84" s="56">
        <v>31617</v>
      </c>
      <c r="E84" s="261">
        <v>55962</v>
      </c>
      <c r="F84" s="56">
        <v>219298</v>
      </c>
      <c r="G84" s="15">
        <v>217459</v>
      </c>
      <c r="H84" s="17">
        <f t="shared" si="17"/>
        <v>99.161415060784861</v>
      </c>
      <c r="I84" s="15">
        <v>76337</v>
      </c>
      <c r="J84" s="15">
        <v>105813</v>
      </c>
      <c r="K84" s="264">
        <f t="shared" si="20"/>
        <v>138.61299238901188</v>
      </c>
      <c r="L84" s="26">
        <v>218628</v>
      </c>
      <c r="M84" s="15">
        <v>102972</v>
      </c>
      <c r="N84" s="19">
        <f t="shared" si="18"/>
        <v>47.099182172457326</v>
      </c>
      <c r="O84" s="15">
        <f t="shared" si="21"/>
        <v>205944</v>
      </c>
      <c r="P84" s="15">
        <v>76703</v>
      </c>
      <c r="Q84" s="15">
        <v>47608</v>
      </c>
      <c r="R84" s="19">
        <f t="shared" si="22"/>
        <v>62.067976480711316</v>
      </c>
      <c r="S84" s="54">
        <f t="shared" si="23"/>
        <v>95216</v>
      </c>
      <c r="T84" s="26">
        <v>249788</v>
      </c>
      <c r="U84" s="54">
        <v>81183</v>
      </c>
      <c r="V84" s="26">
        <f t="shared" si="26"/>
        <v>126369.47106</v>
      </c>
      <c r="W84" s="54">
        <f t="shared" si="25"/>
        <v>42123.157019999999</v>
      </c>
      <c r="X84" s="26">
        <v>126369</v>
      </c>
      <c r="Y84" s="322">
        <v>42123</v>
      </c>
      <c r="Z84" s="181">
        <f t="shared" si="19"/>
        <v>3</v>
      </c>
      <c r="AA84" s="192"/>
      <c r="AB84" s="233"/>
      <c r="AD84" s="312"/>
    </row>
    <row r="85" spans="1:31" ht="25.5">
      <c r="A85" s="5">
        <v>79</v>
      </c>
      <c r="B85" s="7" t="s">
        <v>70</v>
      </c>
      <c r="C85" s="98" t="s">
        <v>5</v>
      </c>
      <c r="D85" s="56">
        <v>91239</v>
      </c>
      <c r="E85" s="261">
        <v>161493</v>
      </c>
      <c r="F85" s="56">
        <v>374959</v>
      </c>
      <c r="G85" s="15">
        <v>408271</v>
      </c>
      <c r="H85" s="17">
        <f t="shared" si="17"/>
        <v>108.88417133606607</v>
      </c>
      <c r="I85" s="15">
        <v>130926</v>
      </c>
      <c r="J85" s="15">
        <v>107536</v>
      </c>
      <c r="K85" s="264">
        <f t="shared" si="20"/>
        <v>82.134946458304697</v>
      </c>
      <c r="L85" s="26">
        <v>371702</v>
      </c>
      <c r="M85" s="15">
        <v>175485</v>
      </c>
      <c r="N85" s="19">
        <f t="shared" si="18"/>
        <v>47.211206826974298</v>
      </c>
      <c r="O85" s="15">
        <f t="shared" si="21"/>
        <v>350970</v>
      </c>
      <c r="P85" s="15">
        <v>130422</v>
      </c>
      <c r="Q85" s="15">
        <v>56366</v>
      </c>
      <c r="R85" s="19">
        <f t="shared" si="22"/>
        <v>43.218168713867293</v>
      </c>
      <c r="S85" s="54">
        <f t="shared" si="23"/>
        <v>112732</v>
      </c>
      <c r="T85" s="26">
        <v>370450</v>
      </c>
      <c r="U85" s="54">
        <v>128183</v>
      </c>
      <c r="V85" s="26">
        <f t="shared" si="26"/>
        <v>364672.18809000001</v>
      </c>
      <c r="W85" s="54">
        <f t="shared" si="25"/>
        <v>121557.39603</v>
      </c>
      <c r="X85" s="26">
        <v>364672</v>
      </c>
      <c r="Y85" s="322">
        <v>121557</v>
      </c>
      <c r="Z85" s="181">
        <f t="shared" si="19"/>
        <v>3</v>
      </c>
      <c r="AA85" s="192"/>
      <c r="AB85" s="233"/>
      <c r="AD85" s="312"/>
    </row>
    <row r="86" spans="1:31" ht="25.5">
      <c r="A86" s="5">
        <v>80</v>
      </c>
      <c r="B86" s="7" t="s">
        <v>71</v>
      </c>
      <c r="C86" s="98" t="s">
        <v>5</v>
      </c>
      <c r="D86" s="56">
        <v>44461</v>
      </c>
      <c r="E86" s="261">
        <v>78696</v>
      </c>
      <c r="F86" s="56">
        <v>203810</v>
      </c>
      <c r="G86" s="15">
        <v>198802</v>
      </c>
      <c r="H86" s="17">
        <f t="shared" si="17"/>
        <v>97.542809479417102</v>
      </c>
      <c r="I86" s="15">
        <v>70940</v>
      </c>
      <c r="J86" s="15">
        <v>82619</v>
      </c>
      <c r="K86" s="264">
        <f t="shared" si="20"/>
        <v>116.46320834508035</v>
      </c>
      <c r="L86" s="26">
        <v>238716</v>
      </c>
      <c r="M86" s="15">
        <v>126628</v>
      </c>
      <c r="N86" s="19">
        <f t="shared" si="18"/>
        <v>53.04545987700866</v>
      </c>
      <c r="O86" s="15">
        <f t="shared" si="21"/>
        <v>253256</v>
      </c>
      <c r="P86" s="15">
        <v>83760</v>
      </c>
      <c r="Q86" s="15">
        <v>44150</v>
      </c>
      <c r="R86" s="19">
        <f t="shared" si="22"/>
        <v>52.710124164278895</v>
      </c>
      <c r="S86" s="54">
        <f t="shared" si="23"/>
        <v>88300</v>
      </c>
      <c r="T86" s="26">
        <v>232144</v>
      </c>
      <c r="U86" s="54">
        <v>77666</v>
      </c>
      <c r="V86" s="26">
        <f t="shared" si="26"/>
        <v>177705.79848</v>
      </c>
      <c r="W86" s="54">
        <f t="shared" si="25"/>
        <v>59235.266159999999</v>
      </c>
      <c r="X86" s="26">
        <v>177706</v>
      </c>
      <c r="Y86" s="322">
        <v>59235</v>
      </c>
      <c r="Z86" s="181">
        <f t="shared" si="19"/>
        <v>3</v>
      </c>
      <c r="AA86" s="192"/>
      <c r="AB86" s="233"/>
      <c r="AD86" s="312"/>
    </row>
    <row r="87" spans="1:31" ht="25.5">
      <c r="A87" s="5">
        <v>81</v>
      </c>
      <c r="B87" s="7" t="s">
        <v>72</v>
      </c>
      <c r="C87" s="98" t="s">
        <v>5</v>
      </c>
      <c r="D87" s="56">
        <v>24125</v>
      </c>
      <c r="E87" s="261">
        <v>42701</v>
      </c>
      <c r="F87" s="56">
        <v>165637</v>
      </c>
      <c r="G87" s="15">
        <v>157741</v>
      </c>
      <c r="H87" s="17">
        <f t="shared" si="17"/>
        <v>95.232949159909921</v>
      </c>
      <c r="I87" s="15">
        <v>59663</v>
      </c>
      <c r="J87" s="15">
        <v>57221</v>
      </c>
      <c r="K87" s="264">
        <f t="shared" si="20"/>
        <v>95.907011045371505</v>
      </c>
      <c r="L87" s="26">
        <v>165887</v>
      </c>
      <c r="M87" s="15">
        <v>89129</v>
      </c>
      <c r="N87" s="19">
        <f t="shared" si="18"/>
        <v>53.728743060034844</v>
      </c>
      <c r="O87" s="15">
        <f t="shared" si="21"/>
        <v>178258</v>
      </c>
      <c r="P87" s="15">
        <v>58204</v>
      </c>
      <c r="Q87" s="15">
        <v>36347</v>
      </c>
      <c r="R87" s="19">
        <f t="shared" si="22"/>
        <v>62.447598103223143</v>
      </c>
      <c r="S87" s="54">
        <f t="shared" si="23"/>
        <v>72694</v>
      </c>
      <c r="T87" s="26">
        <v>169605</v>
      </c>
      <c r="U87" s="54">
        <v>59776</v>
      </c>
      <c r="V87" s="26">
        <f t="shared" si="26"/>
        <v>96424.40913</v>
      </c>
      <c r="W87" s="54">
        <f t="shared" si="25"/>
        <v>32141.469710000001</v>
      </c>
      <c r="X87" s="26">
        <v>96424</v>
      </c>
      <c r="Y87" s="322">
        <v>32141</v>
      </c>
      <c r="Z87" s="181">
        <f t="shared" si="19"/>
        <v>3</v>
      </c>
      <c r="AA87" s="192"/>
      <c r="AB87" s="233"/>
      <c r="AD87" s="312"/>
    </row>
    <row r="88" spans="1:31" ht="25.5">
      <c r="A88" s="5">
        <v>82</v>
      </c>
      <c r="B88" s="7" t="s">
        <v>16</v>
      </c>
      <c r="C88" s="98" t="s">
        <v>5</v>
      </c>
      <c r="D88" s="56">
        <v>27188</v>
      </c>
      <c r="E88" s="261">
        <v>48123</v>
      </c>
      <c r="F88" s="56">
        <v>185052</v>
      </c>
      <c r="G88" s="15">
        <v>160418</v>
      </c>
      <c r="H88" s="17">
        <f t="shared" si="17"/>
        <v>86.688066057108273</v>
      </c>
      <c r="I88" s="15">
        <v>64569</v>
      </c>
      <c r="J88" s="15">
        <v>62653</v>
      </c>
      <c r="K88" s="264">
        <f t="shared" si="20"/>
        <v>97.032631758274093</v>
      </c>
      <c r="L88" s="26">
        <v>183783</v>
      </c>
      <c r="M88" s="15">
        <v>91816</v>
      </c>
      <c r="N88" s="19">
        <f t="shared" si="18"/>
        <v>49.958918942448435</v>
      </c>
      <c r="O88" s="15">
        <f t="shared" si="21"/>
        <v>183632</v>
      </c>
      <c r="P88" s="15">
        <v>64491</v>
      </c>
      <c r="Q88" s="15">
        <v>30858</v>
      </c>
      <c r="R88" s="19">
        <f t="shared" si="22"/>
        <v>47.848537005163514</v>
      </c>
      <c r="S88" s="54">
        <f t="shared" si="23"/>
        <v>61716</v>
      </c>
      <c r="T88" s="26">
        <v>184533</v>
      </c>
      <c r="U88" s="54">
        <v>64759</v>
      </c>
      <c r="V88" s="26">
        <f t="shared" si="26"/>
        <v>108667.98999</v>
      </c>
      <c r="W88" s="54">
        <f t="shared" si="25"/>
        <v>36222.663330000003</v>
      </c>
      <c r="X88" s="26">
        <v>108668</v>
      </c>
      <c r="Y88" s="322">
        <v>36223</v>
      </c>
      <c r="Z88" s="181">
        <f t="shared" si="19"/>
        <v>3</v>
      </c>
      <c r="AA88" s="192"/>
      <c r="AB88" s="233"/>
      <c r="AD88" s="312"/>
    </row>
    <row r="89" spans="1:31" ht="25.5">
      <c r="A89" s="5">
        <v>83</v>
      </c>
      <c r="B89" s="7" t="s">
        <v>17</v>
      </c>
      <c r="C89" s="98" t="s">
        <v>5</v>
      </c>
      <c r="D89" s="56">
        <v>25263</v>
      </c>
      <c r="E89" s="261">
        <v>44716</v>
      </c>
      <c r="F89" s="56">
        <v>168797</v>
      </c>
      <c r="G89" s="15">
        <v>168517</v>
      </c>
      <c r="H89" s="17">
        <f t="shared" si="17"/>
        <v>99.834120274649436</v>
      </c>
      <c r="I89" s="15">
        <v>58754</v>
      </c>
      <c r="J89" s="15">
        <v>58652</v>
      </c>
      <c r="K89" s="264">
        <f t="shared" si="20"/>
        <v>99.826394798652004</v>
      </c>
      <c r="L89" s="26">
        <v>159898</v>
      </c>
      <c r="M89" s="15">
        <v>83411</v>
      </c>
      <c r="N89" s="19">
        <f t="shared" si="18"/>
        <v>52.165130270547479</v>
      </c>
      <c r="O89" s="15">
        <f t="shared" si="21"/>
        <v>166822</v>
      </c>
      <c r="P89" s="15">
        <v>56105</v>
      </c>
      <c r="Q89" s="15">
        <v>28994</v>
      </c>
      <c r="R89" s="19">
        <f t="shared" si="22"/>
        <v>51.678103555832813</v>
      </c>
      <c r="S89" s="54">
        <f t="shared" si="23"/>
        <v>57988</v>
      </c>
      <c r="T89" s="26">
        <v>159698</v>
      </c>
      <c r="U89" s="54">
        <v>54745</v>
      </c>
      <c r="V89" s="26">
        <f t="shared" si="26"/>
        <v>100974.54108</v>
      </c>
      <c r="W89" s="54">
        <f t="shared" si="25"/>
        <v>33658.180359999998</v>
      </c>
      <c r="X89" s="26">
        <v>100975</v>
      </c>
      <c r="Y89" s="322">
        <v>33658</v>
      </c>
      <c r="Z89" s="181">
        <f t="shared" si="19"/>
        <v>3</v>
      </c>
      <c r="AA89" s="192"/>
      <c r="AB89" s="233"/>
      <c r="AD89" s="312"/>
    </row>
    <row r="90" spans="1:31" ht="25.5">
      <c r="A90" s="5">
        <v>84</v>
      </c>
      <c r="B90" s="7" t="s">
        <v>18</v>
      </c>
      <c r="C90" s="98" t="s">
        <v>5</v>
      </c>
      <c r="D90" s="56">
        <v>43082</v>
      </c>
      <c r="E90" s="261">
        <v>76255</v>
      </c>
      <c r="F90" s="56">
        <v>267078</v>
      </c>
      <c r="G90" s="15">
        <v>241049</v>
      </c>
      <c r="H90" s="17">
        <f t="shared" si="17"/>
        <v>90.254157961344632</v>
      </c>
      <c r="I90" s="15">
        <v>93113</v>
      </c>
      <c r="J90" s="15">
        <v>76762</v>
      </c>
      <c r="K90" s="264">
        <f t="shared" si="20"/>
        <v>82.439616380097306</v>
      </c>
      <c r="L90" s="26">
        <v>266850</v>
      </c>
      <c r="M90" s="15">
        <v>115534</v>
      </c>
      <c r="N90" s="19">
        <f t="shared" si="18"/>
        <v>43.295484354506272</v>
      </c>
      <c r="O90" s="15">
        <f t="shared" si="21"/>
        <v>231068</v>
      </c>
      <c r="P90" s="15">
        <v>93637</v>
      </c>
      <c r="Q90" s="15">
        <v>44271</v>
      </c>
      <c r="R90" s="19">
        <f t="shared" si="22"/>
        <v>47.27938742163888</v>
      </c>
      <c r="S90" s="54">
        <f t="shared" si="23"/>
        <v>88542</v>
      </c>
      <c r="T90" s="26">
        <v>250487</v>
      </c>
      <c r="U90" s="54">
        <v>94347</v>
      </c>
      <c r="V90" s="26">
        <f t="shared" si="26"/>
        <v>172193.70315000002</v>
      </c>
      <c r="W90" s="54">
        <f t="shared" si="25"/>
        <v>57397.90105</v>
      </c>
      <c r="X90" s="26">
        <v>172194</v>
      </c>
      <c r="Y90" s="322">
        <v>57398</v>
      </c>
      <c r="Z90" s="181">
        <f t="shared" si="19"/>
        <v>3.0000000000000004</v>
      </c>
      <c r="AA90" s="192"/>
      <c r="AB90" s="233"/>
      <c r="AD90" s="312"/>
    </row>
    <row r="91" spans="1:31" ht="25.5">
      <c r="A91" s="5">
        <v>85</v>
      </c>
      <c r="B91" s="7" t="s">
        <v>19</v>
      </c>
      <c r="C91" s="98" t="s">
        <v>6</v>
      </c>
      <c r="D91" s="56">
        <v>21023</v>
      </c>
      <c r="E91" s="261">
        <v>37211</v>
      </c>
      <c r="F91" s="56">
        <v>182822</v>
      </c>
      <c r="G91" s="15">
        <v>188815</v>
      </c>
      <c r="H91" s="17">
        <f t="shared" si="17"/>
        <v>103.27805187559484</v>
      </c>
      <c r="I91" s="15">
        <v>64623</v>
      </c>
      <c r="J91" s="15">
        <v>65642</v>
      </c>
      <c r="K91" s="264">
        <f t="shared" si="20"/>
        <v>101.57683796790616</v>
      </c>
      <c r="L91" s="26">
        <v>201096</v>
      </c>
      <c r="M91" s="15">
        <v>112753</v>
      </c>
      <c r="N91" s="19">
        <f t="shared" si="18"/>
        <v>56.06924056172177</v>
      </c>
      <c r="O91" s="15">
        <f t="shared" si="21"/>
        <v>225506</v>
      </c>
      <c r="P91" s="15">
        <v>71015</v>
      </c>
      <c r="Q91" s="15">
        <v>62932</v>
      </c>
      <c r="R91" s="19">
        <f t="shared" si="22"/>
        <v>88.61789762726184</v>
      </c>
      <c r="S91" s="54">
        <f t="shared" si="23"/>
        <v>125864</v>
      </c>
      <c r="T91" s="26">
        <v>223750</v>
      </c>
      <c r="U91" s="54">
        <v>86679</v>
      </c>
      <c r="V91" s="26">
        <f t="shared" si="26"/>
        <v>84027.275429999994</v>
      </c>
      <c r="W91" s="54">
        <f t="shared" si="25"/>
        <v>28009.091809999998</v>
      </c>
      <c r="X91" s="26">
        <v>84027</v>
      </c>
      <c r="Y91" s="322">
        <v>28009</v>
      </c>
      <c r="Z91" s="181">
        <f t="shared" si="19"/>
        <v>3</v>
      </c>
      <c r="AA91" s="192"/>
      <c r="AB91" s="233"/>
      <c r="AD91" s="312"/>
    </row>
    <row r="92" spans="1:31" s="226" customFormat="1" ht="25.5" customHeight="1">
      <c r="A92" s="5">
        <v>86</v>
      </c>
      <c r="B92" s="217" t="s">
        <v>73</v>
      </c>
      <c r="C92" s="218" t="s">
        <v>5</v>
      </c>
      <c r="D92" s="219"/>
      <c r="E92" s="260"/>
      <c r="F92" s="219">
        <v>36736</v>
      </c>
      <c r="G92" s="219">
        <v>45282</v>
      </c>
      <c r="H92" s="221">
        <f t="shared" si="17"/>
        <v>123.26328397212542</v>
      </c>
      <c r="I92" s="219">
        <v>12787</v>
      </c>
      <c r="J92" s="219">
        <v>17145</v>
      </c>
      <c r="K92" s="266">
        <f t="shared" si="20"/>
        <v>134.0814890122781</v>
      </c>
      <c r="L92" s="220">
        <v>40282</v>
      </c>
      <c r="M92" s="219">
        <v>23772</v>
      </c>
      <c r="N92" s="222">
        <f t="shared" si="18"/>
        <v>59.013951640931431</v>
      </c>
      <c r="O92" s="219">
        <f t="shared" si="21"/>
        <v>47544</v>
      </c>
      <c r="P92" s="219">
        <v>14134</v>
      </c>
      <c r="Q92" s="219">
        <v>8337</v>
      </c>
      <c r="R92" s="222">
        <f t="shared" si="22"/>
        <v>58.985425215791707</v>
      </c>
      <c r="S92" s="223">
        <f t="shared" si="23"/>
        <v>16674</v>
      </c>
      <c r="T92" s="220">
        <v>43282</v>
      </c>
      <c r="U92" s="223">
        <v>15187</v>
      </c>
      <c r="V92" s="220">
        <f>W92*1.5</f>
        <v>44151</v>
      </c>
      <c r="W92" s="224">
        <v>29434</v>
      </c>
      <c r="X92" s="220">
        <v>44151</v>
      </c>
      <c r="Y92" s="324">
        <v>29434</v>
      </c>
      <c r="Z92" s="225">
        <f t="shared" si="19"/>
        <v>1.5</v>
      </c>
      <c r="AA92" s="541" t="s">
        <v>173</v>
      </c>
      <c r="AB92" s="541"/>
      <c r="AD92" s="312"/>
      <c r="AE92" s="314"/>
    </row>
    <row r="93" spans="1:31" s="226" customFormat="1" ht="27.75" customHeight="1">
      <c r="A93" s="5">
        <v>87</v>
      </c>
      <c r="B93" s="217" t="s">
        <v>20</v>
      </c>
      <c r="C93" s="218" t="s">
        <v>5</v>
      </c>
      <c r="D93" s="219"/>
      <c r="E93" s="260"/>
      <c r="F93" s="219">
        <v>60000</v>
      </c>
      <c r="G93" s="219">
        <v>61458</v>
      </c>
      <c r="H93" s="221">
        <f t="shared" si="17"/>
        <v>102.42999999999999</v>
      </c>
      <c r="I93" s="219">
        <v>20884</v>
      </c>
      <c r="J93" s="219">
        <v>20263</v>
      </c>
      <c r="K93" s="266">
        <f t="shared" si="20"/>
        <v>97.026431718061673</v>
      </c>
      <c r="L93" s="220">
        <v>61807</v>
      </c>
      <c r="M93" s="219">
        <v>34652</v>
      </c>
      <c r="N93" s="222">
        <f t="shared" si="18"/>
        <v>56.064847023799892</v>
      </c>
      <c r="O93" s="219">
        <f t="shared" si="21"/>
        <v>69304</v>
      </c>
      <c r="P93" s="219">
        <v>21687</v>
      </c>
      <c r="Q93" s="219">
        <v>12140</v>
      </c>
      <c r="R93" s="222">
        <f t="shared" si="22"/>
        <v>55.978235809471109</v>
      </c>
      <c r="S93" s="223">
        <f t="shared" si="23"/>
        <v>24280</v>
      </c>
      <c r="T93" s="220">
        <v>61000</v>
      </c>
      <c r="U93" s="223">
        <v>21035</v>
      </c>
      <c r="V93" s="220">
        <f t="shared" ref="V93:V96" si="27">W93*1.5</f>
        <v>116667</v>
      </c>
      <c r="W93" s="224">
        <v>77778</v>
      </c>
      <c r="X93" s="220">
        <v>116667</v>
      </c>
      <c r="Y93" s="324">
        <v>77778</v>
      </c>
      <c r="Z93" s="225">
        <f t="shared" si="19"/>
        <v>1.5</v>
      </c>
      <c r="AA93" s="541" t="s">
        <v>173</v>
      </c>
      <c r="AB93" s="541"/>
      <c r="AD93" s="312"/>
      <c r="AE93" s="314"/>
    </row>
    <row r="94" spans="1:31" s="226" customFormat="1" ht="25.5" customHeight="1">
      <c r="A94" s="5">
        <v>88</v>
      </c>
      <c r="B94" s="217" t="s">
        <v>21</v>
      </c>
      <c r="C94" s="218" t="s">
        <v>5</v>
      </c>
      <c r="D94" s="219"/>
      <c r="E94" s="260"/>
      <c r="F94" s="219">
        <v>79860</v>
      </c>
      <c r="G94" s="219">
        <v>67318</v>
      </c>
      <c r="H94" s="221">
        <f t="shared" si="17"/>
        <v>84.295016278487353</v>
      </c>
      <c r="I94" s="219">
        <v>28246</v>
      </c>
      <c r="J94" s="219">
        <v>22932</v>
      </c>
      <c r="K94" s="266">
        <f t="shared" si="20"/>
        <v>81.186716703250013</v>
      </c>
      <c r="L94" s="220">
        <v>88619</v>
      </c>
      <c r="M94" s="219">
        <v>32363</v>
      </c>
      <c r="N94" s="222">
        <f t="shared" si="18"/>
        <v>36.519256592829983</v>
      </c>
      <c r="O94" s="219">
        <f t="shared" si="21"/>
        <v>64726</v>
      </c>
      <c r="P94" s="219">
        <v>31094</v>
      </c>
      <c r="Q94" s="219">
        <v>11356</v>
      </c>
      <c r="R94" s="222">
        <f t="shared" si="22"/>
        <v>36.521515404901265</v>
      </c>
      <c r="S94" s="223">
        <f t="shared" si="23"/>
        <v>22712</v>
      </c>
      <c r="T94" s="220">
        <v>89292</v>
      </c>
      <c r="U94" s="223">
        <v>29764</v>
      </c>
      <c r="V94" s="220">
        <f t="shared" si="27"/>
        <v>136461</v>
      </c>
      <c r="W94" s="224">
        <v>90974</v>
      </c>
      <c r="X94" s="220">
        <v>136461</v>
      </c>
      <c r="Y94" s="324">
        <v>90974</v>
      </c>
      <c r="Z94" s="225">
        <f t="shared" si="19"/>
        <v>1.5</v>
      </c>
      <c r="AA94" s="541" t="s">
        <v>173</v>
      </c>
      <c r="AB94" s="541"/>
      <c r="AD94" s="312"/>
      <c r="AE94" s="314"/>
    </row>
    <row r="95" spans="1:31" s="226" customFormat="1" ht="25.5" customHeight="1">
      <c r="A95" s="5">
        <v>89</v>
      </c>
      <c r="B95" s="217" t="s">
        <v>74</v>
      </c>
      <c r="C95" s="218" t="s">
        <v>5</v>
      </c>
      <c r="D95" s="219"/>
      <c r="E95" s="260"/>
      <c r="F95" s="219">
        <v>28000</v>
      </c>
      <c r="G95" s="219">
        <v>27315</v>
      </c>
      <c r="H95" s="221">
        <f t="shared" si="17"/>
        <v>97.553571428571431</v>
      </c>
      <c r="I95" s="219">
        <v>9746</v>
      </c>
      <c r="J95" s="219">
        <v>6906</v>
      </c>
      <c r="K95" s="266">
        <f t="shared" si="20"/>
        <v>70.85983993433203</v>
      </c>
      <c r="L95" s="220">
        <v>29709</v>
      </c>
      <c r="M95" s="219">
        <v>12659</v>
      </c>
      <c r="N95" s="222">
        <f t="shared" si="18"/>
        <v>42.609983506681473</v>
      </c>
      <c r="O95" s="219">
        <f t="shared" si="21"/>
        <v>25318</v>
      </c>
      <c r="P95" s="219">
        <v>10424</v>
      </c>
      <c r="Q95" s="219">
        <v>3917</v>
      </c>
      <c r="R95" s="222">
        <f t="shared" si="22"/>
        <v>37.576745970836534</v>
      </c>
      <c r="S95" s="223">
        <f t="shared" si="23"/>
        <v>7834</v>
      </c>
      <c r="T95" s="220">
        <v>29709</v>
      </c>
      <c r="U95" s="223">
        <v>10424</v>
      </c>
      <c r="V95" s="220">
        <f t="shared" si="27"/>
        <v>37740</v>
      </c>
      <c r="W95" s="224">
        <v>25160</v>
      </c>
      <c r="X95" s="220">
        <v>37740</v>
      </c>
      <c r="Y95" s="324">
        <v>25160</v>
      </c>
      <c r="Z95" s="225">
        <f t="shared" si="19"/>
        <v>1.5</v>
      </c>
      <c r="AA95" s="541" t="s">
        <v>173</v>
      </c>
      <c r="AB95" s="541"/>
      <c r="AD95" s="312"/>
      <c r="AE95" s="314"/>
    </row>
    <row r="96" spans="1:31" s="226" customFormat="1" ht="40.5" customHeight="1">
      <c r="A96" s="5">
        <v>90</v>
      </c>
      <c r="B96" s="217" t="s">
        <v>105</v>
      </c>
      <c r="C96" s="218" t="s">
        <v>5</v>
      </c>
      <c r="D96" s="219"/>
      <c r="E96" s="260"/>
      <c r="F96" s="219">
        <v>24929</v>
      </c>
      <c r="G96" s="219">
        <v>15279</v>
      </c>
      <c r="H96" s="221">
        <f t="shared" si="17"/>
        <v>61.290063781138436</v>
      </c>
      <c r="I96" s="219">
        <v>8449</v>
      </c>
      <c r="J96" s="219">
        <v>6917</v>
      </c>
      <c r="K96" s="266">
        <f t="shared" si="20"/>
        <v>81.867676648124046</v>
      </c>
      <c r="L96" s="220">
        <v>25562</v>
      </c>
      <c r="M96" s="219">
        <v>11090</v>
      </c>
      <c r="N96" s="222">
        <f t="shared" si="18"/>
        <v>43.384711681402081</v>
      </c>
      <c r="O96" s="219">
        <f t="shared" si="21"/>
        <v>22180</v>
      </c>
      <c r="P96" s="219">
        <v>8969</v>
      </c>
      <c r="Q96" s="219">
        <v>3868</v>
      </c>
      <c r="R96" s="222">
        <f t="shared" si="22"/>
        <v>43.12632400490579</v>
      </c>
      <c r="S96" s="223">
        <f t="shared" si="23"/>
        <v>7736</v>
      </c>
      <c r="T96" s="220">
        <v>24722</v>
      </c>
      <c r="U96" s="223">
        <v>8669</v>
      </c>
      <c r="V96" s="220">
        <f t="shared" si="27"/>
        <v>30262.5</v>
      </c>
      <c r="W96" s="224">
        <v>20175</v>
      </c>
      <c r="X96" s="220">
        <v>30263</v>
      </c>
      <c r="Y96" s="324">
        <v>20175</v>
      </c>
      <c r="Z96" s="225">
        <f t="shared" si="19"/>
        <v>1.5</v>
      </c>
      <c r="AA96" s="541" t="s">
        <v>173</v>
      </c>
      <c r="AB96" s="541"/>
      <c r="AD96" s="312"/>
      <c r="AE96" s="314"/>
    </row>
    <row r="97" spans="1:31" s="50" customFormat="1" ht="42.75" customHeight="1">
      <c r="A97" s="5">
        <v>91</v>
      </c>
      <c r="B97" s="111" t="s">
        <v>75</v>
      </c>
      <c r="C97" s="108" t="s">
        <v>5</v>
      </c>
      <c r="D97" s="109"/>
      <c r="E97" s="259"/>
      <c r="F97" s="109">
        <v>19067</v>
      </c>
      <c r="G97" s="109">
        <v>3016</v>
      </c>
      <c r="H97" s="90">
        <f t="shared" si="17"/>
        <v>15.817905281376198</v>
      </c>
      <c r="I97" s="109">
        <v>6637</v>
      </c>
      <c r="J97" s="109">
        <v>705</v>
      </c>
      <c r="K97" s="265">
        <f t="shared" si="20"/>
        <v>10.622269097483802</v>
      </c>
      <c r="L97" s="113">
        <v>11806</v>
      </c>
      <c r="M97" s="109">
        <v>4653</v>
      </c>
      <c r="N97" s="116">
        <f t="shared" si="18"/>
        <v>39.412163306793161</v>
      </c>
      <c r="O97" s="109">
        <f t="shared" si="21"/>
        <v>9306</v>
      </c>
      <c r="P97" s="109">
        <v>4142</v>
      </c>
      <c r="Q97" s="109">
        <v>2020</v>
      </c>
      <c r="R97" s="116">
        <f t="shared" si="22"/>
        <v>48.768710767745048</v>
      </c>
      <c r="S97" s="119">
        <f t="shared" si="23"/>
        <v>4040</v>
      </c>
      <c r="T97" s="113">
        <v>2506</v>
      </c>
      <c r="U97" s="119">
        <v>2319</v>
      </c>
      <c r="V97" s="113">
        <f>W97*3</f>
        <v>6957</v>
      </c>
      <c r="W97" s="129">
        <v>2319</v>
      </c>
      <c r="X97" s="113">
        <v>6957</v>
      </c>
      <c r="Y97" s="323">
        <v>2319</v>
      </c>
      <c r="Z97" s="181">
        <f t="shared" si="19"/>
        <v>3</v>
      </c>
      <c r="AA97" s="506" t="s">
        <v>173</v>
      </c>
      <c r="AB97" s="506"/>
      <c r="AD97" s="312"/>
      <c r="AE97" s="313"/>
    </row>
    <row r="98" spans="1:31" s="50" customFormat="1" ht="42.75" customHeight="1">
      <c r="A98" s="5">
        <v>92</v>
      </c>
      <c r="B98" s="111" t="s">
        <v>118</v>
      </c>
      <c r="C98" s="108" t="s">
        <v>6</v>
      </c>
      <c r="D98" s="109"/>
      <c r="E98" s="259"/>
      <c r="F98" s="109">
        <v>3740</v>
      </c>
      <c r="G98" s="109">
        <v>4603</v>
      </c>
      <c r="H98" s="90">
        <f t="shared" si="17"/>
        <v>123.07486631016043</v>
      </c>
      <c r="I98" s="109">
        <v>1526</v>
      </c>
      <c r="J98" s="109">
        <v>1616</v>
      </c>
      <c r="K98" s="265">
        <f t="shared" si="20"/>
        <v>105.89777195281782</v>
      </c>
      <c r="L98" s="113">
        <v>3700</v>
      </c>
      <c r="M98" s="109">
        <v>1888</v>
      </c>
      <c r="N98" s="116">
        <f t="shared" si="18"/>
        <v>51.027027027027025</v>
      </c>
      <c r="O98" s="109">
        <f t="shared" si="21"/>
        <v>3776</v>
      </c>
      <c r="P98" s="109">
        <v>1850</v>
      </c>
      <c r="Q98" s="109">
        <v>24</v>
      </c>
      <c r="R98" s="116">
        <f t="shared" si="22"/>
        <v>1.2972972972972974</v>
      </c>
      <c r="S98" s="119">
        <f t="shared" si="23"/>
        <v>48</v>
      </c>
      <c r="T98" s="113">
        <v>3700</v>
      </c>
      <c r="U98" s="119">
        <v>1666</v>
      </c>
      <c r="V98" s="113">
        <f>W98*2</f>
        <v>3332</v>
      </c>
      <c r="W98" s="129">
        <v>1666</v>
      </c>
      <c r="X98" s="113">
        <v>3332</v>
      </c>
      <c r="Y98" s="323">
        <v>1666</v>
      </c>
      <c r="Z98" s="181">
        <f t="shared" si="19"/>
        <v>2</v>
      </c>
      <c r="AA98" s="506" t="s">
        <v>173</v>
      </c>
      <c r="AB98" s="506"/>
      <c r="AD98" s="312"/>
      <c r="AE98" s="313"/>
    </row>
    <row r="99" spans="1:31" s="50" customFormat="1" ht="25.5" customHeight="1">
      <c r="A99" s="5">
        <v>93</v>
      </c>
      <c r="B99" s="111" t="s">
        <v>22</v>
      </c>
      <c r="C99" s="108" t="s">
        <v>5</v>
      </c>
      <c r="D99" s="109"/>
      <c r="E99" s="259"/>
      <c r="F99" s="109">
        <v>4700</v>
      </c>
      <c r="G99" s="109">
        <v>1811</v>
      </c>
      <c r="H99" s="90">
        <f t="shared" si="17"/>
        <v>38.531914893617021</v>
      </c>
      <c r="I99" s="109">
        <v>1636</v>
      </c>
      <c r="J99" s="109">
        <v>258</v>
      </c>
      <c r="K99" s="265">
        <f t="shared" si="20"/>
        <v>15.770171149144256</v>
      </c>
      <c r="L99" s="113">
        <v>4500</v>
      </c>
      <c r="M99" s="109">
        <v>930</v>
      </c>
      <c r="N99" s="116">
        <f t="shared" si="18"/>
        <v>20.666666666666668</v>
      </c>
      <c r="O99" s="109">
        <f t="shared" si="21"/>
        <v>1860</v>
      </c>
      <c r="P99" s="109">
        <v>1579</v>
      </c>
      <c r="Q99" s="109">
        <v>309</v>
      </c>
      <c r="R99" s="116">
        <f t="shared" si="22"/>
        <v>19.569347688410385</v>
      </c>
      <c r="S99" s="119">
        <f t="shared" si="23"/>
        <v>618</v>
      </c>
      <c r="T99" s="113">
        <v>3000</v>
      </c>
      <c r="U99" s="119">
        <v>1100</v>
      </c>
      <c r="V99" s="113">
        <f>W99*3</f>
        <v>3300</v>
      </c>
      <c r="W99" s="129">
        <v>1100</v>
      </c>
      <c r="X99" s="113">
        <v>3300</v>
      </c>
      <c r="Y99" s="323">
        <v>1100</v>
      </c>
      <c r="Z99" s="181">
        <f t="shared" si="19"/>
        <v>3</v>
      </c>
      <c r="AA99" s="506" t="s">
        <v>173</v>
      </c>
      <c r="AB99" s="506"/>
      <c r="AD99" s="312"/>
      <c r="AE99" s="313"/>
    </row>
    <row r="100" spans="1:31" s="50" customFormat="1" ht="25.5">
      <c r="A100" s="5">
        <v>94</v>
      </c>
      <c r="B100" s="112" t="s">
        <v>76</v>
      </c>
      <c r="C100" s="108" t="s">
        <v>6</v>
      </c>
      <c r="D100" s="109"/>
      <c r="E100" s="259"/>
      <c r="F100" s="109"/>
      <c r="G100" s="109">
        <v>29955</v>
      </c>
      <c r="H100" s="90"/>
      <c r="I100" s="109"/>
      <c r="J100" s="109">
        <v>8377</v>
      </c>
      <c r="K100" s="265" t="e">
        <f t="shared" si="20"/>
        <v>#DIV/0!</v>
      </c>
      <c r="L100" s="113"/>
      <c r="M100" s="109">
        <v>12593</v>
      </c>
      <c r="N100" s="116">
        <v>0</v>
      </c>
      <c r="O100" s="109">
        <f t="shared" si="21"/>
        <v>25186</v>
      </c>
      <c r="P100" s="109"/>
      <c r="Q100" s="109">
        <v>4665</v>
      </c>
      <c r="R100" s="116" t="e">
        <f t="shared" si="22"/>
        <v>#DIV/0!</v>
      </c>
      <c r="S100" s="119">
        <f t="shared" si="23"/>
        <v>9330</v>
      </c>
      <c r="T100" s="113">
        <v>24216</v>
      </c>
      <c r="U100" s="119">
        <v>8969</v>
      </c>
      <c r="V100" s="113"/>
      <c r="W100" s="130"/>
      <c r="X100" s="113"/>
      <c r="Y100" s="322"/>
      <c r="Z100" s="181" t="e">
        <f t="shared" si="19"/>
        <v>#DIV/0!</v>
      </c>
      <c r="AA100" s="194"/>
      <c r="AB100" s="278"/>
      <c r="AD100" s="312"/>
      <c r="AE100" s="313"/>
    </row>
    <row r="101" spans="1:31" s="226" customFormat="1" ht="16.5" customHeight="1">
      <c r="A101" s="5">
        <v>95</v>
      </c>
      <c r="B101" s="217" t="s">
        <v>4</v>
      </c>
      <c r="C101" s="218" t="s">
        <v>5</v>
      </c>
      <c r="D101" s="219"/>
      <c r="E101" s="260"/>
      <c r="F101" s="219">
        <v>7217</v>
      </c>
      <c r="G101" s="219">
        <v>6842</v>
      </c>
      <c r="H101" s="221">
        <f t="shared" si="17"/>
        <v>94.803935153110714</v>
      </c>
      <c r="I101" s="219">
        <v>2510</v>
      </c>
      <c r="J101" s="219">
        <v>2311</v>
      </c>
      <c r="K101" s="266">
        <f t="shared" si="20"/>
        <v>92.071713147410364</v>
      </c>
      <c r="L101" s="220">
        <v>11244</v>
      </c>
      <c r="M101" s="219">
        <v>3927</v>
      </c>
      <c r="N101" s="222">
        <f t="shared" ref="N101:N104" si="28">M101/L101*100</f>
        <v>34.925293489861261</v>
      </c>
      <c r="O101" s="219">
        <f t="shared" si="21"/>
        <v>7854</v>
      </c>
      <c r="P101" s="219">
        <v>3945</v>
      </c>
      <c r="Q101" s="219">
        <v>1366</v>
      </c>
      <c r="R101" s="222">
        <f t="shared" si="22"/>
        <v>34.626108998732576</v>
      </c>
      <c r="S101" s="223">
        <f t="shared" si="23"/>
        <v>2732</v>
      </c>
      <c r="T101" s="220">
        <v>19217</v>
      </c>
      <c r="U101" s="223">
        <v>6626</v>
      </c>
      <c r="V101" s="220">
        <f>W101*1.5</f>
        <v>20973</v>
      </c>
      <c r="W101" s="224">
        <v>13982</v>
      </c>
      <c r="X101" s="220">
        <v>20973</v>
      </c>
      <c r="Y101" s="324">
        <v>13982</v>
      </c>
      <c r="Z101" s="225">
        <f t="shared" si="19"/>
        <v>1.5</v>
      </c>
      <c r="AA101" s="541" t="s">
        <v>175</v>
      </c>
      <c r="AB101" s="541"/>
      <c r="AD101" s="312"/>
      <c r="AE101" s="314"/>
    </row>
    <row r="102" spans="1:31" s="226" customFormat="1" ht="25.5" customHeight="1">
      <c r="A102" s="5">
        <v>96</v>
      </c>
      <c r="B102" s="217" t="s">
        <v>77</v>
      </c>
      <c r="C102" s="218" t="s">
        <v>5</v>
      </c>
      <c r="D102" s="219"/>
      <c r="E102" s="260"/>
      <c r="F102" s="219">
        <v>5731</v>
      </c>
      <c r="G102" s="219">
        <v>6451</v>
      </c>
      <c r="H102" s="221">
        <f t="shared" si="17"/>
        <v>112.56325248647705</v>
      </c>
      <c r="I102" s="219">
        <v>1967</v>
      </c>
      <c r="J102" s="219">
        <v>2285</v>
      </c>
      <c r="K102" s="266">
        <f t="shared" si="20"/>
        <v>116.16675139806812</v>
      </c>
      <c r="L102" s="220">
        <v>9632</v>
      </c>
      <c r="M102" s="219">
        <v>5252</v>
      </c>
      <c r="N102" s="222">
        <f t="shared" si="28"/>
        <v>54.526578073089702</v>
      </c>
      <c r="O102" s="219">
        <f t="shared" si="21"/>
        <v>10504</v>
      </c>
      <c r="P102" s="219">
        <v>3380</v>
      </c>
      <c r="Q102" s="219">
        <v>729</v>
      </c>
      <c r="R102" s="222">
        <f t="shared" si="22"/>
        <v>21.568047337278106</v>
      </c>
      <c r="S102" s="223">
        <f t="shared" si="23"/>
        <v>1458</v>
      </c>
      <c r="T102" s="220">
        <v>26000</v>
      </c>
      <c r="U102" s="223">
        <v>10225</v>
      </c>
      <c r="V102" s="220">
        <f t="shared" ref="V102:V103" si="29">W102*1.5</f>
        <v>33091.5</v>
      </c>
      <c r="W102" s="224">
        <v>22061</v>
      </c>
      <c r="X102" s="220">
        <v>33092</v>
      </c>
      <c r="Y102" s="324">
        <v>22061</v>
      </c>
      <c r="Z102" s="225">
        <f t="shared" si="19"/>
        <v>1.5</v>
      </c>
      <c r="AA102" s="541" t="s">
        <v>176</v>
      </c>
      <c r="AB102" s="541"/>
      <c r="AD102" s="312"/>
      <c r="AE102" s="314"/>
    </row>
    <row r="103" spans="1:31" s="226" customFormat="1" ht="43.5" customHeight="1">
      <c r="A103" s="5">
        <v>97</v>
      </c>
      <c r="B103" s="217" t="s">
        <v>78</v>
      </c>
      <c r="C103" s="218" t="s">
        <v>5</v>
      </c>
      <c r="D103" s="219"/>
      <c r="E103" s="260"/>
      <c r="F103" s="219">
        <v>750</v>
      </c>
      <c r="G103" s="219">
        <v>573</v>
      </c>
      <c r="H103" s="221">
        <f t="shared" si="17"/>
        <v>76.400000000000006</v>
      </c>
      <c r="I103" s="219">
        <v>261</v>
      </c>
      <c r="J103" s="219">
        <v>195</v>
      </c>
      <c r="K103" s="266">
        <f t="shared" si="20"/>
        <v>74.712643678160916</v>
      </c>
      <c r="L103" s="220">
        <v>750</v>
      </c>
      <c r="M103" s="219">
        <v>323</v>
      </c>
      <c r="N103" s="222">
        <f t="shared" si="28"/>
        <v>43.066666666666663</v>
      </c>
      <c r="O103" s="219">
        <f t="shared" si="21"/>
        <v>646</v>
      </c>
      <c r="P103" s="219">
        <v>263</v>
      </c>
      <c r="Q103" s="219">
        <v>107</v>
      </c>
      <c r="R103" s="222">
        <f t="shared" si="22"/>
        <v>40.684410646387832</v>
      </c>
      <c r="S103" s="223">
        <f t="shared" si="23"/>
        <v>214</v>
      </c>
      <c r="T103" s="220">
        <v>750</v>
      </c>
      <c r="U103" s="223">
        <v>261</v>
      </c>
      <c r="V103" s="220">
        <f t="shared" si="29"/>
        <v>529.5</v>
      </c>
      <c r="W103" s="224">
        <v>353</v>
      </c>
      <c r="X103" s="220">
        <v>530</v>
      </c>
      <c r="Y103" s="324">
        <v>353</v>
      </c>
      <c r="Z103" s="225">
        <f t="shared" si="19"/>
        <v>1.5</v>
      </c>
      <c r="AA103" s="541" t="s">
        <v>173</v>
      </c>
      <c r="AB103" s="541"/>
      <c r="AD103" s="312"/>
      <c r="AE103" s="314"/>
    </row>
    <row r="104" spans="1:31" ht="26.25" customHeight="1">
      <c r="A104" s="5">
        <v>98</v>
      </c>
      <c r="B104" s="8" t="s">
        <v>23</v>
      </c>
      <c r="C104" s="6" t="s">
        <v>5</v>
      </c>
      <c r="D104" s="15">
        <v>44937</v>
      </c>
      <c r="E104" s="104">
        <v>79538</v>
      </c>
      <c r="F104" s="15">
        <v>45126</v>
      </c>
      <c r="G104" s="15"/>
      <c r="H104" s="17">
        <f t="shared" si="17"/>
        <v>0</v>
      </c>
      <c r="I104" s="15">
        <v>15042</v>
      </c>
      <c r="J104" s="15">
        <v>0</v>
      </c>
      <c r="K104" s="264">
        <f t="shared" si="20"/>
        <v>0</v>
      </c>
      <c r="L104" s="26">
        <v>171341</v>
      </c>
      <c r="M104" s="15">
        <v>76524</v>
      </c>
      <c r="N104" s="19">
        <f t="shared" si="28"/>
        <v>44.661814743698244</v>
      </c>
      <c r="O104" s="15">
        <f t="shared" si="21"/>
        <v>153048</v>
      </c>
      <c r="P104" s="15">
        <v>60120</v>
      </c>
      <c r="Q104" s="15">
        <v>13725</v>
      </c>
      <c r="R104" s="19">
        <f t="shared" si="22"/>
        <v>22.82934131736527</v>
      </c>
      <c r="S104" s="54">
        <f t="shared" si="23"/>
        <v>27450</v>
      </c>
      <c r="T104" s="26">
        <v>211628</v>
      </c>
      <c r="U104" s="54">
        <v>73123</v>
      </c>
      <c r="V104" s="26">
        <f>W104*3</f>
        <v>179607.14394000001</v>
      </c>
      <c r="W104" s="54">
        <f>E104-(E104*$AA$7/100)</f>
        <v>59869.047980000003</v>
      </c>
      <c r="X104" s="26">
        <v>179607</v>
      </c>
      <c r="Y104" s="322">
        <v>59869</v>
      </c>
      <c r="Z104" s="181">
        <f t="shared" si="19"/>
        <v>3</v>
      </c>
      <c r="AA104" s="192"/>
      <c r="AB104" s="233"/>
      <c r="AD104" s="312"/>
    </row>
    <row r="105" spans="1:31" s="226" customFormat="1" ht="12.75" customHeight="1">
      <c r="A105" s="5">
        <v>99</v>
      </c>
      <c r="B105" s="217" t="s">
        <v>164</v>
      </c>
      <c r="C105" s="218" t="s">
        <v>5</v>
      </c>
      <c r="D105" s="219"/>
      <c r="E105" s="260"/>
      <c r="F105" s="219">
        <v>4800</v>
      </c>
      <c r="G105" s="219">
        <v>3878</v>
      </c>
      <c r="H105" s="221">
        <f t="shared" si="17"/>
        <v>80.791666666666657</v>
      </c>
      <c r="I105" s="219">
        <v>1671</v>
      </c>
      <c r="J105" s="219">
        <v>698</v>
      </c>
      <c r="K105" s="266">
        <f t="shared" si="20"/>
        <v>41.77139437462597</v>
      </c>
      <c r="L105" s="220"/>
      <c r="M105" s="219"/>
      <c r="N105" s="222"/>
      <c r="O105" s="219">
        <f t="shared" si="21"/>
        <v>0</v>
      </c>
      <c r="P105" s="219"/>
      <c r="Q105" s="219"/>
      <c r="R105" s="222"/>
      <c r="S105" s="223">
        <f t="shared" si="23"/>
        <v>0</v>
      </c>
      <c r="T105" s="220">
        <v>4800</v>
      </c>
      <c r="U105" s="223">
        <v>1655</v>
      </c>
      <c r="V105" s="220">
        <f>W105*1.5</f>
        <v>4843.5</v>
      </c>
      <c r="W105" s="227">
        <v>3229</v>
      </c>
      <c r="X105" s="220">
        <v>4844</v>
      </c>
      <c r="Y105" s="325">
        <v>3229</v>
      </c>
      <c r="Z105" s="225">
        <f t="shared" si="19"/>
        <v>1.5</v>
      </c>
      <c r="AA105" s="541" t="s">
        <v>173</v>
      </c>
      <c r="AB105" s="541"/>
      <c r="AD105" s="312"/>
      <c r="AE105" s="314"/>
    </row>
    <row r="106" spans="1:31" ht="25.5">
      <c r="A106" s="5">
        <v>100</v>
      </c>
      <c r="B106" s="7" t="s">
        <v>79</v>
      </c>
      <c r="C106" s="6" t="s">
        <v>6</v>
      </c>
      <c r="D106" s="15">
        <v>37653</v>
      </c>
      <c r="E106" s="104">
        <v>66646</v>
      </c>
      <c r="F106" s="15">
        <v>169080</v>
      </c>
      <c r="G106" s="15">
        <v>146957</v>
      </c>
      <c r="H106" s="17">
        <f t="shared" si="17"/>
        <v>86.915661225455409</v>
      </c>
      <c r="I106" s="15">
        <v>56360</v>
      </c>
      <c r="J106" s="15">
        <v>60284</v>
      </c>
      <c r="K106" s="264">
        <f t="shared" si="20"/>
        <v>106.96238466997872</v>
      </c>
      <c r="L106" s="26">
        <v>149393</v>
      </c>
      <c r="M106" s="15">
        <v>75532</v>
      </c>
      <c r="N106" s="19">
        <f t="shared" ref="N106:N139" si="30">M106/L106*100</f>
        <v>50.559263151553289</v>
      </c>
      <c r="O106" s="15">
        <f t="shared" si="21"/>
        <v>151064</v>
      </c>
      <c r="P106" s="15">
        <v>49429</v>
      </c>
      <c r="Q106" s="15">
        <v>8012</v>
      </c>
      <c r="R106" s="19">
        <f t="shared" si="22"/>
        <v>16.209108013514335</v>
      </c>
      <c r="S106" s="54">
        <f t="shared" si="23"/>
        <v>16024</v>
      </c>
      <c r="T106" s="26">
        <v>190184</v>
      </c>
      <c r="U106" s="54">
        <v>54937</v>
      </c>
      <c r="V106" s="26">
        <f>W106*3</f>
        <v>150495.33198000002</v>
      </c>
      <c r="W106" s="54">
        <f t="shared" ref="W106:W121" si="31">E106-(E106*$AA$7/100)</f>
        <v>50165.110660000006</v>
      </c>
      <c r="X106" s="26">
        <v>150495</v>
      </c>
      <c r="Y106" s="322">
        <v>50165</v>
      </c>
      <c r="Z106" s="181">
        <f t="shared" si="19"/>
        <v>3</v>
      </c>
      <c r="AA106" s="192"/>
      <c r="AB106" s="233"/>
      <c r="AD106" s="312"/>
    </row>
    <row r="107" spans="1:31" ht="38.25" customHeight="1">
      <c r="A107" s="5">
        <v>101</v>
      </c>
      <c r="B107" s="7" t="s">
        <v>80</v>
      </c>
      <c r="C107" s="6" t="s">
        <v>5</v>
      </c>
      <c r="D107" s="15">
        <v>32223</v>
      </c>
      <c r="E107" s="104">
        <v>57035</v>
      </c>
      <c r="F107" s="15">
        <v>148280</v>
      </c>
      <c r="G107" s="15">
        <v>112330</v>
      </c>
      <c r="H107" s="17">
        <f t="shared" si="17"/>
        <v>75.755327758295124</v>
      </c>
      <c r="I107" s="15">
        <v>49433</v>
      </c>
      <c r="J107" s="15">
        <v>37190</v>
      </c>
      <c r="K107" s="264">
        <f t="shared" si="20"/>
        <v>75.233143851273439</v>
      </c>
      <c r="L107" s="26">
        <v>110933</v>
      </c>
      <c r="M107" s="15">
        <v>63312</v>
      </c>
      <c r="N107" s="19">
        <f t="shared" si="30"/>
        <v>57.072286875862012</v>
      </c>
      <c r="O107" s="15">
        <f t="shared" si="21"/>
        <v>126624</v>
      </c>
      <c r="P107" s="15">
        <v>36742</v>
      </c>
      <c r="Q107" s="15">
        <v>19300</v>
      </c>
      <c r="R107" s="19">
        <f t="shared" si="22"/>
        <v>52.52844156551086</v>
      </c>
      <c r="S107" s="54">
        <f t="shared" si="23"/>
        <v>38600</v>
      </c>
      <c r="T107" s="26">
        <v>127373</v>
      </c>
      <c r="U107" s="54">
        <v>42453</v>
      </c>
      <c r="V107" s="26">
        <f t="shared" ref="V107:V125" si="32">W107*3</f>
        <v>128792.44455000001</v>
      </c>
      <c r="W107" s="54">
        <f t="shared" si="31"/>
        <v>42930.814850000002</v>
      </c>
      <c r="X107" s="26">
        <v>128792</v>
      </c>
      <c r="Y107" s="322">
        <v>42931</v>
      </c>
      <c r="Z107" s="181">
        <f t="shared" si="19"/>
        <v>3</v>
      </c>
      <c r="AA107" s="192"/>
      <c r="AB107" s="233"/>
      <c r="AD107" s="312"/>
    </row>
    <row r="108" spans="1:31" ht="27.75" customHeight="1">
      <c r="A108" s="5">
        <v>102</v>
      </c>
      <c r="B108" s="7" t="s">
        <v>119</v>
      </c>
      <c r="C108" s="6" t="s">
        <v>5</v>
      </c>
      <c r="D108" s="15">
        <v>41590</v>
      </c>
      <c r="E108" s="104">
        <v>73614</v>
      </c>
      <c r="F108" s="15">
        <v>181096</v>
      </c>
      <c r="G108" s="15">
        <v>126184</v>
      </c>
      <c r="H108" s="17">
        <f t="shared" si="17"/>
        <v>69.677960860538064</v>
      </c>
      <c r="I108" s="15">
        <v>59489</v>
      </c>
      <c r="J108" s="15">
        <v>40481</v>
      </c>
      <c r="K108" s="264">
        <f t="shared" si="20"/>
        <v>68.047874396947336</v>
      </c>
      <c r="L108" s="26">
        <v>126994</v>
      </c>
      <c r="M108" s="15">
        <v>70016</v>
      </c>
      <c r="N108" s="19">
        <f t="shared" si="30"/>
        <v>55.133313384884332</v>
      </c>
      <c r="O108" s="15">
        <f t="shared" si="21"/>
        <v>140032</v>
      </c>
      <c r="P108" s="15">
        <v>42331</v>
      </c>
      <c r="Q108" s="15">
        <v>20915</v>
      </c>
      <c r="R108" s="19">
        <f t="shared" si="22"/>
        <v>49.408235099572416</v>
      </c>
      <c r="S108" s="54">
        <f t="shared" si="23"/>
        <v>41830</v>
      </c>
      <c r="T108" s="26">
        <v>128320</v>
      </c>
      <c r="U108" s="54">
        <v>37865</v>
      </c>
      <c r="V108" s="26">
        <f t="shared" si="32"/>
        <v>166229.98181999999</v>
      </c>
      <c r="W108" s="54">
        <f t="shared" si="31"/>
        <v>55409.99394</v>
      </c>
      <c r="X108" s="26">
        <v>166230</v>
      </c>
      <c r="Y108" s="322">
        <v>55410</v>
      </c>
      <c r="Z108" s="181">
        <f t="shared" si="19"/>
        <v>2.9999999999999996</v>
      </c>
      <c r="AA108" s="192"/>
      <c r="AB108" s="233"/>
      <c r="AD108" s="312"/>
    </row>
    <row r="109" spans="1:31" ht="29.25" customHeight="1">
      <c r="A109" s="5">
        <v>103</v>
      </c>
      <c r="B109" s="7" t="s">
        <v>81</v>
      </c>
      <c r="C109" s="6" t="s">
        <v>5</v>
      </c>
      <c r="D109" s="15">
        <v>23857</v>
      </c>
      <c r="E109" s="104">
        <v>42227</v>
      </c>
      <c r="F109" s="15">
        <v>100950</v>
      </c>
      <c r="G109" s="15">
        <v>92737</v>
      </c>
      <c r="H109" s="17">
        <f t="shared" si="17"/>
        <v>91.864289252104996</v>
      </c>
      <c r="I109" s="15">
        <v>33650</v>
      </c>
      <c r="J109" s="15">
        <v>37508</v>
      </c>
      <c r="K109" s="264">
        <f t="shared" si="20"/>
        <v>111.46508172362554</v>
      </c>
      <c r="L109" s="26">
        <v>104200</v>
      </c>
      <c r="M109" s="15">
        <v>51174</v>
      </c>
      <c r="N109" s="19">
        <f t="shared" si="30"/>
        <v>49.111324376199619</v>
      </c>
      <c r="O109" s="15">
        <f t="shared" si="21"/>
        <v>102348</v>
      </c>
      <c r="P109" s="15">
        <v>34733</v>
      </c>
      <c r="Q109" s="15">
        <v>0</v>
      </c>
      <c r="R109" s="19">
        <f t="shared" si="22"/>
        <v>0</v>
      </c>
      <c r="S109" s="54">
        <f t="shared" si="23"/>
        <v>0</v>
      </c>
      <c r="T109" s="26">
        <v>96010</v>
      </c>
      <c r="U109" s="54">
        <v>30606</v>
      </c>
      <c r="V109" s="26">
        <f t="shared" si="32"/>
        <v>95354.055510000006</v>
      </c>
      <c r="W109" s="54">
        <f t="shared" si="31"/>
        <v>31784.685170000001</v>
      </c>
      <c r="X109" s="26">
        <v>95354</v>
      </c>
      <c r="Y109" s="322">
        <v>31785</v>
      </c>
      <c r="Z109" s="181">
        <f t="shared" si="19"/>
        <v>3</v>
      </c>
      <c r="AA109" s="192"/>
      <c r="AB109" s="233"/>
      <c r="AD109" s="312"/>
    </row>
    <row r="110" spans="1:31" ht="28.5" customHeight="1">
      <c r="A110" s="5">
        <v>104</v>
      </c>
      <c r="B110" s="7" t="s">
        <v>120</v>
      </c>
      <c r="C110" s="6" t="s">
        <v>6</v>
      </c>
      <c r="D110" s="15">
        <v>25732</v>
      </c>
      <c r="E110" s="104">
        <v>45546</v>
      </c>
      <c r="F110" s="15">
        <v>142050</v>
      </c>
      <c r="G110" s="15">
        <v>103144</v>
      </c>
      <c r="H110" s="17">
        <f t="shared" si="17"/>
        <v>72.611052446321722</v>
      </c>
      <c r="I110" s="15">
        <v>49015</v>
      </c>
      <c r="J110" s="15">
        <v>49337</v>
      </c>
      <c r="K110" s="264">
        <f t="shared" si="20"/>
        <v>100.65694175252473</v>
      </c>
      <c r="L110" s="26">
        <v>115259</v>
      </c>
      <c r="M110" s="15">
        <v>58802</v>
      </c>
      <c r="N110" s="19">
        <f t="shared" si="30"/>
        <v>51.017274139112779</v>
      </c>
      <c r="O110" s="15">
        <f t="shared" si="21"/>
        <v>117604</v>
      </c>
      <c r="P110" s="15">
        <v>38375</v>
      </c>
      <c r="Q110" s="15">
        <v>16591</v>
      </c>
      <c r="R110" s="19">
        <f t="shared" si="22"/>
        <v>43.23387622149837</v>
      </c>
      <c r="S110" s="54">
        <f t="shared" si="23"/>
        <v>33182</v>
      </c>
      <c r="T110" s="26">
        <v>131202</v>
      </c>
      <c r="U110" s="54">
        <v>36161</v>
      </c>
      <c r="V110" s="26">
        <f t="shared" si="32"/>
        <v>102848.78898000001</v>
      </c>
      <c r="W110" s="54">
        <f t="shared" si="31"/>
        <v>34282.929660000002</v>
      </c>
      <c r="X110" s="26">
        <v>102849</v>
      </c>
      <c r="Y110" s="322">
        <v>34283</v>
      </c>
      <c r="Z110" s="181">
        <f t="shared" si="19"/>
        <v>3</v>
      </c>
      <c r="AA110" s="192"/>
      <c r="AB110" s="233"/>
      <c r="AD110" s="312"/>
    </row>
    <row r="111" spans="1:31" ht="26.25" customHeight="1">
      <c r="A111" s="5">
        <v>105</v>
      </c>
      <c r="B111" s="7" t="s">
        <v>82</v>
      </c>
      <c r="C111" s="6" t="s">
        <v>5</v>
      </c>
      <c r="D111" s="15">
        <v>34266</v>
      </c>
      <c r="E111" s="104">
        <v>60651</v>
      </c>
      <c r="F111" s="15">
        <v>135799</v>
      </c>
      <c r="G111" s="15">
        <v>97085</v>
      </c>
      <c r="H111" s="17">
        <f t="shared" si="17"/>
        <v>71.491689924078969</v>
      </c>
      <c r="I111" s="15">
        <v>45266</v>
      </c>
      <c r="J111" s="15">
        <v>28567</v>
      </c>
      <c r="K111" s="264">
        <f t="shared" si="20"/>
        <v>63.109176865638673</v>
      </c>
      <c r="L111" s="26">
        <v>136670</v>
      </c>
      <c r="M111" s="15">
        <v>70122</v>
      </c>
      <c r="N111" s="19">
        <f t="shared" si="30"/>
        <v>51.307529084656466</v>
      </c>
      <c r="O111" s="15">
        <f t="shared" si="21"/>
        <v>140244</v>
      </c>
      <c r="P111" s="15">
        <v>45557</v>
      </c>
      <c r="Q111" s="15">
        <v>23882</v>
      </c>
      <c r="R111" s="19">
        <f t="shared" si="22"/>
        <v>52.42224027043045</v>
      </c>
      <c r="S111" s="54">
        <f t="shared" si="23"/>
        <v>47764</v>
      </c>
      <c r="T111" s="26">
        <v>140602</v>
      </c>
      <c r="U111" s="54">
        <v>47029</v>
      </c>
      <c r="V111" s="26">
        <f t="shared" si="32"/>
        <v>136957.84263</v>
      </c>
      <c r="W111" s="54">
        <f t="shared" si="31"/>
        <v>45652.61421</v>
      </c>
      <c r="X111" s="26">
        <v>136958</v>
      </c>
      <c r="Y111" s="322">
        <v>45653</v>
      </c>
      <c r="Z111" s="181">
        <f t="shared" si="19"/>
        <v>3</v>
      </c>
      <c r="AA111" s="192"/>
      <c r="AB111" s="233"/>
      <c r="AD111" s="312"/>
    </row>
    <row r="112" spans="1:31" ht="28.5" customHeight="1">
      <c r="A112" s="5">
        <v>106</v>
      </c>
      <c r="B112" s="7" t="s">
        <v>83</v>
      </c>
      <c r="C112" s="6" t="s">
        <v>5</v>
      </c>
      <c r="D112" s="15">
        <v>25518</v>
      </c>
      <c r="E112" s="104">
        <v>45167</v>
      </c>
      <c r="F112" s="15">
        <v>122350</v>
      </c>
      <c r="G112" s="15">
        <v>104740</v>
      </c>
      <c r="H112" s="17">
        <f t="shared" si="17"/>
        <v>85.606865549652639</v>
      </c>
      <c r="I112" s="15">
        <v>40783</v>
      </c>
      <c r="J112" s="15">
        <v>34974</v>
      </c>
      <c r="K112" s="264">
        <f t="shared" si="20"/>
        <v>85.756320035308832</v>
      </c>
      <c r="L112" s="26">
        <v>122350</v>
      </c>
      <c r="M112" s="15">
        <v>57877</v>
      </c>
      <c r="N112" s="19">
        <f t="shared" si="30"/>
        <v>47.304454434000817</v>
      </c>
      <c r="O112" s="15">
        <f t="shared" si="21"/>
        <v>115754</v>
      </c>
      <c r="P112" s="15">
        <v>40783</v>
      </c>
      <c r="Q112" s="15">
        <v>17881</v>
      </c>
      <c r="R112" s="19">
        <f t="shared" si="22"/>
        <v>43.844248829169018</v>
      </c>
      <c r="S112" s="54">
        <f t="shared" si="23"/>
        <v>35762</v>
      </c>
      <c r="T112" s="26">
        <v>122238</v>
      </c>
      <c r="U112" s="54">
        <v>38587</v>
      </c>
      <c r="V112" s="26">
        <f t="shared" si="32"/>
        <v>101992.95770999999</v>
      </c>
      <c r="W112" s="54">
        <f t="shared" si="31"/>
        <v>33997.652569999998</v>
      </c>
      <c r="X112" s="26">
        <v>101993</v>
      </c>
      <c r="Y112" s="322">
        <v>33998</v>
      </c>
      <c r="Z112" s="181">
        <f t="shared" si="19"/>
        <v>3</v>
      </c>
      <c r="AA112" s="192"/>
      <c r="AB112" s="233"/>
      <c r="AD112" s="312"/>
    </row>
    <row r="113" spans="1:31" ht="28.5" customHeight="1">
      <c r="A113" s="5">
        <v>107</v>
      </c>
      <c r="B113" s="7" t="s">
        <v>84</v>
      </c>
      <c r="C113" s="6" t="s">
        <v>5</v>
      </c>
      <c r="D113" s="15">
        <v>33776</v>
      </c>
      <c r="E113" s="104">
        <v>59784</v>
      </c>
      <c r="F113" s="15">
        <v>161351</v>
      </c>
      <c r="G113" s="15">
        <v>124185</v>
      </c>
      <c r="H113" s="17">
        <f t="shared" si="17"/>
        <v>76.965745486547959</v>
      </c>
      <c r="I113" s="15">
        <v>53784</v>
      </c>
      <c r="J113" s="15">
        <v>51247</v>
      </c>
      <c r="K113" s="264">
        <f t="shared" si="20"/>
        <v>95.28298378699985</v>
      </c>
      <c r="L113" s="26">
        <v>161352</v>
      </c>
      <c r="M113" s="15">
        <v>61242</v>
      </c>
      <c r="N113" s="19">
        <f t="shared" si="30"/>
        <v>37.955525806931426</v>
      </c>
      <c r="O113" s="15">
        <f t="shared" si="21"/>
        <v>122484</v>
      </c>
      <c r="P113" s="15">
        <v>53784</v>
      </c>
      <c r="Q113" s="15">
        <v>10980</v>
      </c>
      <c r="R113" s="19">
        <f t="shared" si="22"/>
        <v>20.414993306559573</v>
      </c>
      <c r="S113" s="54">
        <f t="shared" si="23"/>
        <v>21960</v>
      </c>
      <c r="T113" s="26">
        <v>160614</v>
      </c>
      <c r="U113" s="54">
        <v>49675</v>
      </c>
      <c r="V113" s="26">
        <f t="shared" si="32"/>
        <v>135000.04392</v>
      </c>
      <c r="W113" s="54">
        <f t="shared" si="31"/>
        <v>45000.014640000001</v>
      </c>
      <c r="X113" s="26">
        <v>135000</v>
      </c>
      <c r="Y113" s="322">
        <v>45000</v>
      </c>
      <c r="Z113" s="181">
        <f t="shared" si="19"/>
        <v>3</v>
      </c>
      <c r="AA113" s="192"/>
      <c r="AB113" s="233"/>
      <c r="AD113" s="312"/>
    </row>
    <row r="114" spans="1:31" ht="28.5" customHeight="1">
      <c r="A114" s="5">
        <v>108</v>
      </c>
      <c r="B114" s="7" t="s">
        <v>85</v>
      </c>
      <c r="C114" s="6" t="s">
        <v>5</v>
      </c>
      <c r="D114" s="15">
        <v>21399</v>
      </c>
      <c r="E114" s="104">
        <v>37876</v>
      </c>
      <c r="F114" s="15">
        <v>82351</v>
      </c>
      <c r="G114" s="15">
        <v>81058</v>
      </c>
      <c r="H114" s="17">
        <f t="shared" si="17"/>
        <v>98.429891561729661</v>
      </c>
      <c r="I114" s="15">
        <v>26366</v>
      </c>
      <c r="J114" s="15">
        <v>26374</v>
      </c>
      <c r="K114" s="264">
        <f t="shared" si="20"/>
        <v>100.03034210725934</v>
      </c>
      <c r="L114" s="26">
        <v>85513</v>
      </c>
      <c r="M114" s="15">
        <v>41279</v>
      </c>
      <c r="N114" s="19">
        <f t="shared" si="30"/>
        <v>48.272192532129615</v>
      </c>
      <c r="O114" s="15">
        <f t="shared" si="21"/>
        <v>82558</v>
      </c>
      <c r="P114" s="15">
        <v>28504</v>
      </c>
      <c r="Q114" s="15">
        <v>13507</v>
      </c>
      <c r="R114" s="19">
        <f t="shared" si="22"/>
        <v>47.386331742913278</v>
      </c>
      <c r="S114" s="54">
        <f t="shared" si="23"/>
        <v>27014</v>
      </c>
      <c r="T114" s="26">
        <v>81980</v>
      </c>
      <c r="U114" s="54">
        <v>27291</v>
      </c>
      <c r="V114" s="26">
        <f t="shared" si="32"/>
        <v>85528.931880000004</v>
      </c>
      <c r="W114" s="54">
        <f t="shared" si="31"/>
        <v>28509.643960000001</v>
      </c>
      <c r="X114" s="26">
        <v>85529</v>
      </c>
      <c r="Y114" s="322">
        <v>28510</v>
      </c>
      <c r="Z114" s="181">
        <f t="shared" si="19"/>
        <v>3</v>
      </c>
      <c r="AA114" s="192"/>
      <c r="AB114" s="233"/>
      <c r="AD114" s="312"/>
    </row>
    <row r="115" spans="1:31" ht="28.5" customHeight="1">
      <c r="A115" s="5">
        <v>109</v>
      </c>
      <c r="B115" s="7" t="s">
        <v>24</v>
      </c>
      <c r="C115" s="6" t="s">
        <v>5</v>
      </c>
      <c r="D115" s="15">
        <v>39160</v>
      </c>
      <c r="E115" s="104">
        <v>69313</v>
      </c>
      <c r="F115" s="15">
        <v>147292</v>
      </c>
      <c r="G115" s="15">
        <v>140604</v>
      </c>
      <c r="H115" s="17">
        <f t="shared" si="17"/>
        <v>95.459359639355839</v>
      </c>
      <c r="I115" s="15">
        <v>50097</v>
      </c>
      <c r="J115" s="15">
        <v>46873</v>
      </c>
      <c r="K115" s="264">
        <f t="shared" si="20"/>
        <v>93.564484899295365</v>
      </c>
      <c r="L115" s="26">
        <v>163554</v>
      </c>
      <c r="M115" s="15">
        <v>73789</v>
      </c>
      <c r="N115" s="19">
        <f t="shared" si="30"/>
        <v>45.115986157477039</v>
      </c>
      <c r="O115" s="15">
        <f t="shared" si="21"/>
        <v>147578</v>
      </c>
      <c r="P115" s="15">
        <v>54449</v>
      </c>
      <c r="Q115" s="15">
        <v>25257</v>
      </c>
      <c r="R115" s="19">
        <f t="shared" si="22"/>
        <v>46.386526841631621</v>
      </c>
      <c r="S115" s="54">
        <f t="shared" si="23"/>
        <v>50514</v>
      </c>
      <c r="T115" s="26">
        <v>162162</v>
      </c>
      <c r="U115" s="54">
        <v>53774</v>
      </c>
      <c r="V115" s="26">
        <f t="shared" si="32"/>
        <v>156517.76469000001</v>
      </c>
      <c r="W115" s="54">
        <f t="shared" si="31"/>
        <v>52172.588230000001</v>
      </c>
      <c r="X115" s="26">
        <v>156518</v>
      </c>
      <c r="Y115" s="322">
        <v>52173</v>
      </c>
      <c r="Z115" s="181">
        <f t="shared" si="19"/>
        <v>3</v>
      </c>
      <c r="AA115" s="192"/>
      <c r="AB115" s="233"/>
      <c r="AD115" s="312"/>
    </row>
    <row r="116" spans="1:31" ht="27" customHeight="1">
      <c r="A116" s="5">
        <v>110</v>
      </c>
      <c r="B116" s="7" t="s">
        <v>86</v>
      </c>
      <c r="C116" s="6" t="s">
        <v>5</v>
      </c>
      <c r="D116" s="15">
        <v>24938</v>
      </c>
      <c r="E116" s="104">
        <v>44140</v>
      </c>
      <c r="F116" s="15">
        <v>151827</v>
      </c>
      <c r="G116" s="15">
        <v>102838</v>
      </c>
      <c r="H116" s="17">
        <f t="shared" si="17"/>
        <v>67.733670559254946</v>
      </c>
      <c r="I116" s="15">
        <v>50609</v>
      </c>
      <c r="J116" s="15">
        <v>34276</v>
      </c>
      <c r="K116" s="264">
        <f t="shared" si="20"/>
        <v>67.727084115473531</v>
      </c>
      <c r="L116" s="26">
        <v>140221</v>
      </c>
      <c r="M116" s="15">
        <v>55022</v>
      </c>
      <c r="N116" s="19">
        <f t="shared" si="30"/>
        <v>39.239486239578952</v>
      </c>
      <c r="O116" s="15">
        <f t="shared" si="21"/>
        <v>110044</v>
      </c>
      <c r="P116" s="15">
        <v>46740</v>
      </c>
      <c r="Q116" s="15">
        <v>18339</v>
      </c>
      <c r="R116" s="19">
        <f t="shared" si="22"/>
        <v>39.236200256739409</v>
      </c>
      <c r="S116" s="54">
        <f t="shared" si="23"/>
        <v>36678</v>
      </c>
      <c r="T116" s="26">
        <v>148273</v>
      </c>
      <c r="U116" s="54">
        <v>49423</v>
      </c>
      <c r="V116" s="26">
        <f t="shared" si="32"/>
        <v>99673.858199999988</v>
      </c>
      <c r="W116" s="54">
        <f t="shared" si="31"/>
        <v>33224.619399999996</v>
      </c>
      <c r="X116" s="26">
        <v>99674</v>
      </c>
      <c r="Y116" s="322">
        <v>33225</v>
      </c>
      <c r="Z116" s="181">
        <f t="shared" si="19"/>
        <v>3</v>
      </c>
      <c r="AA116" s="192"/>
      <c r="AB116" s="233"/>
      <c r="AD116" s="312"/>
    </row>
    <row r="117" spans="1:31" ht="27" customHeight="1">
      <c r="A117" s="5">
        <v>111</v>
      </c>
      <c r="B117" s="7" t="s">
        <v>87</v>
      </c>
      <c r="C117" s="6" t="s">
        <v>5</v>
      </c>
      <c r="D117" s="15">
        <v>27318</v>
      </c>
      <c r="E117" s="104">
        <v>48353</v>
      </c>
      <c r="F117" s="15">
        <v>135383</v>
      </c>
      <c r="G117" s="15">
        <v>127333</v>
      </c>
      <c r="H117" s="17">
        <f t="shared" si="17"/>
        <v>94.053906325018659</v>
      </c>
      <c r="I117" s="15">
        <v>45105</v>
      </c>
      <c r="J117" s="15">
        <v>42983</v>
      </c>
      <c r="K117" s="264">
        <f t="shared" si="20"/>
        <v>95.295421793592723</v>
      </c>
      <c r="L117" s="26">
        <v>136041</v>
      </c>
      <c r="M117" s="15">
        <v>68252</v>
      </c>
      <c r="N117" s="19">
        <f t="shared" si="30"/>
        <v>50.170169287200181</v>
      </c>
      <c r="O117" s="15">
        <f t="shared" si="21"/>
        <v>136504</v>
      </c>
      <c r="P117" s="15">
        <v>45105</v>
      </c>
      <c r="Q117" s="15">
        <v>22751</v>
      </c>
      <c r="R117" s="19">
        <f t="shared" si="22"/>
        <v>50.440084247866089</v>
      </c>
      <c r="S117" s="54">
        <f t="shared" si="23"/>
        <v>45502</v>
      </c>
      <c r="T117" s="26">
        <v>135013</v>
      </c>
      <c r="U117" s="54">
        <v>45001</v>
      </c>
      <c r="V117" s="26">
        <f t="shared" si="32"/>
        <v>109187.35989000001</v>
      </c>
      <c r="W117" s="54">
        <f t="shared" si="31"/>
        <v>36395.786630000002</v>
      </c>
      <c r="X117" s="26">
        <v>109187</v>
      </c>
      <c r="Y117" s="322">
        <v>36396</v>
      </c>
      <c r="Z117" s="181">
        <f t="shared" si="19"/>
        <v>3</v>
      </c>
      <c r="AA117" s="192"/>
      <c r="AB117" s="233"/>
      <c r="AD117" s="312"/>
    </row>
    <row r="118" spans="1:31" ht="27" customHeight="1">
      <c r="A118" s="5">
        <v>112</v>
      </c>
      <c r="B118" s="7" t="s">
        <v>112</v>
      </c>
      <c r="C118" s="6" t="s">
        <v>5</v>
      </c>
      <c r="D118" s="15">
        <v>20564</v>
      </c>
      <c r="E118" s="104">
        <v>36398</v>
      </c>
      <c r="F118" s="15">
        <v>76086</v>
      </c>
      <c r="G118" s="15">
        <v>70369</v>
      </c>
      <c r="H118" s="17">
        <f t="shared" si="17"/>
        <v>92.486134111400247</v>
      </c>
      <c r="I118" s="15">
        <v>25362</v>
      </c>
      <c r="J118" s="15">
        <v>26499</v>
      </c>
      <c r="K118" s="264">
        <f t="shared" si="20"/>
        <v>104.48308493021055</v>
      </c>
      <c r="L118" s="26">
        <v>76086</v>
      </c>
      <c r="M118" s="15">
        <v>37822</v>
      </c>
      <c r="N118" s="19">
        <f t="shared" si="30"/>
        <v>49.709539205635728</v>
      </c>
      <c r="O118" s="15">
        <f t="shared" si="21"/>
        <v>75644</v>
      </c>
      <c r="P118" s="15">
        <v>25362</v>
      </c>
      <c r="Q118" s="15">
        <v>12970</v>
      </c>
      <c r="R118" s="19">
        <f t="shared" si="22"/>
        <v>51.139500039429066</v>
      </c>
      <c r="S118" s="54">
        <f t="shared" si="23"/>
        <v>25940</v>
      </c>
      <c r="T118" s="26">
        <v>81623</v>
      </c>
      <c r="U118" s="54">
        <v>27302</v>
      </c>
      <c r="V118" s="26">
        <f t="shared" si="32"/>
        <v>82191.415739999997</v>
      </c>
      <c r="W118" s="54">
        <f t="shared" si="31"/>
        <v>27397.138579999999</v>
      </c>
      <c r="X118" s="26">
        <v>82191</v>
      </c>
      <c r="Y118" s="322">
        <v>27397</v>
      </c>
      <c r="Z118" s="181">
        <f t="shared" si="19"/>
        <v>3</v>
      </c>
      <c r="AA118" s="192"/>
      <c r="AB118" s="233"/>
      <c r="AD118" s="312"/>
    </row>
    <row r="119" spans="1:31" ht="27" customHeight="1">
      <c r="A119" s="5">
        <v>113</v>
      </c>
      <c r="B119" s="7" t="s">
        <v>88</v>
      </c>
      <c r="C119" s="6" t="s">
        <v>5</v>
      </c>
      <c r="D119" s="15">
        <v>17461</v>
      </c>
      <c r="E119" s="104">
        <v>30906</v>
      </c>
      <c r="F119" s="15">
        <v>82907</v>
      </c>
      <c r="G119" s="15">
        <v>72128</v>
      </c>
      <c r="H119" s="17">
        <f t="shared" si="17"/>
        <v>86.998685273861071</v>
      </c>
      <c r="I119" s="15">
        <v>27636</v>
      </c>
      <c r="J119" s="15">
        <v>27939</v>
      </c>
      <c r="K119" s="264">
        <f t="shared" si="20"/>
        <v>101.09639600521059</v>
      </c>
      <c r="L119" s="26">
        <v>86713</v>
      </c>
      <c r="M119" s="15">
        <v>37749</v>
      </c>
      <c r="N119" s="19">
        <f t="shared" si="30"/>
        <v>43.533264908375905</v>
      </c>
      <c r="O119" s="15">
        <f t="shared" si="21"/>
        <v>75498</v>
      </c>
      <c r="P119" s="15">
        <v>28904</v>
      </c>
      <c r="Q119" s="15">
        <v>14369</v>
      </c>
      <c r="R119" s="19">
        <f t="shared" si="22"/>
        <v>49.712842513146967</v>
      </c>
      <c r="S119" s="54">
        <f t="shared" si="23"/>
        <v>28738</v>
      </c>
      <c r="T119" s="26">
        <v>108978</v>
      </c>
      <c r="U119" s="54">
        <v>35519</v>
      </c>
      <c r="V119" s="26">
        <f t="shared" si="32"/>
        <v>69789.765780000002</v>
      </c>
      <c r="W119" s="54">
        <f t="shared" si="31"/>
        <v>23263.255260000002</v>
      </c>
      <c r="X119" s="26">
        <v>69790</v>
      </c>
      <c r="Y119" s="322">
        <v>23263</v>
      </c>
      <c r="Z119" s="181">
        <f t="shared" si="19"/>
        <v>3</v>
      </c>
      <c r="AA119" s="192"/>
      <c r="AB119" s="233"/>
      <c r="AD119" s="312"/>
    </row>
    <row r="120" spans="1:31" ht="25.5" customHeight="1">
      <c r="A120" s="5">
        <v>114</v>
      </c>
      <c r="B120" s="7" t="s">
        <v>25</v>
      </c>
      <c r="C120" s="6" t="s">
        <v>5</v>
      </c>
      <c r="D120" s="15">
        <v>19992</v>
      </c>
      <c r="E120" s="104">
        <v>35386</v>
      </c>
      <c r="F120" s="15">
        <v>109286</v>
      </c>
      <c r="G120" s="15">
        <v>63170</v>
      </c>
      <c r="H120" s="17">
        <f t="shared" si="17"/>
        <v>57.802463261533951</v>
      </c>
      <c r="I120" s="15">
        <v>36429</v>
      </c>
      <c r="J120" s="15">
        <v>24295</v>
      </c>
      <c r="K120" s="264">
        <f t="shared" si="20"/>
        <v>66.69137225836559</v>
      </c>
      <c r="L120" s="26">
        <v>108296</v>
      </c>
      <c r="M120" s="15">
        <v>17064</v>
      </c>
      <c r="N120" s="19">
        <f t="shared" si="30"/>
        <v>15.756814656127649</v>
      </c>
      <c r="O120" s="15">
        <f t="shared" si="21"/>
        <v>34128</v>
      </c>
      <c r="P120" s="15">
        <v>36099</v>
      </c>
      <c r="Q120" s="15">
        <v>6563</v>
      </c>
      <c r="R120" s="19">
        <f t="shared" si="22"/>
        <v>18.180559018255352</v>
      </c>
      <c r="S120" s="54">
        <f t="shared" si="23"/>
        <v>13126</v>
      </c>
      <c r="T120" s="26">
        <v>108296</v>
      </c>
      <c r="U120" s="54">
        <v>36099</v>
      </c>
      <c r="V120" s="26">
        <f t="shared" si="32"/>
        <v>79906.188179999997</v>
      </c>
      <c r="W120" s="54">
        <f t="shared" si="31"/>
        <v>26635.396059999999</v>
      </c>
      <c r="X120" s="26">
        <v>79906</v>
      </c>
      <c r="Y120" s="322">
        <v>26635</v>
      </c>
      <c r="Z120" s="181">
        <f t="shared" si="19"/>
        <v>3</v>
      </c>
      <c r="AA120" s="192"/>
      <c r="AB120" s="233"/>
      <c r="AD120" s="312"/>
    </row>
    <row r="121" spans="1:31" ht="25.5" customHeight="1">
      <c r="A121" s="5">
        <v>115</v>
      </c>
      <c r="B121" s="7" t="s">
        <v>89</v>
      </c>
      <c r="C121" s="6" t="s">
        <v>5</v>
      </c>
      <c r="D121" s="15">
        <v>62816</v>
      </c>
      <c r="E121" s="104">
        <v>111184</v>
      </c>
      <c r="F121" s="15">
        <v>236128</v>
      </c>
      <c r="G121" s="15">
        <v>203915</v>
      </c>
      <c r="H121" s="17">
        <f t="shared" si="17"/>
        <v>86.357822875728417</v>
      </c>
      <c r="I121" s="15">
        <v>78783</v>
      </c>
      <c r="J121" s="15">
        <v>66219</v>
      </c>
      <c r="K121" s="264">
        <f t="shared" si="20"/>
        <v>84.052397090742929</v>
      </c>
      <c r="L121" s="26">
        <v>223065</v>
      </c>
      <c r="M121" s="15">
        <v>121499</v>
      </c>
      <c r="N121" s="19">
        <f t="shared" si="30"/>
        <v>54.467980185147823</v>
      </c>
      <c r="O121" s="15">
        <f t="shared" si="21"/>
        <v>242998</v>
      </c>
      <c r="P121" s="15">
        <v>74355</v>
      </c>
      <c r="Q121" s="15">
        <v>40499</v>
      </c>
      <c r="R121" s="19">
        <f t="shared" si="22"/>
        <v>54.467083585501982</v>
      </c>
      <c r="S121" s="54">
        <f t="shared" si="23"/>
        <v>80998</v>
      </c>
      <c r="T121" s="26">
        <v>242685</v>
      </c>
      <c r="U121" s="54">
        <v>78206</v>
      </c>
      <c r="V121" s="26">
        <f t="shared" si="32"/>
        <v>251067.92592000001</v>
      </c>
      <c r="W121" s="54">
        <f t="shared" si="31"/>
        <v>83689.308640000003</v>
      </c>
      <c r="X121" s="26">
        <v>251068</v>
      </c>
      <c r="Y121" s="322">
        <v>83689</v>
      </c>
      <c r="Z121" s="181">
        <f t="shared" si="19"/>
        <v>3</v>
      </c>
      <c r="AA121" s="192"/>
      <c r="AB121" s="233"/>
      <c r="AD121" s="312"/>
    </row>
    <row r="122" spans="1:31" s="226" customFormat="1" ht="25.5" customHeight="1">
      <c r="A122" s="5">
        <v>116</v>
      </c>
      <c r="B122" s="217" t="s">
        <v>26</v>
      </c>
      <c r="C122" s="218" t="s">
        <v>5</v>
      </c>
      <c r="D122" s="219"/>
      <c r="E122" s="260"/>
      <c r="F122" s="219">
        <v>872</v>
      </c>
      <c r="G122" s="219">
        <v>377</v>
      </c>
      <c r="H122" s="221">
        <f t="shared" si="17"/>
        <v>43.23394495412844</v>
      </c>
      <c r="I122" s="219">
        <v>287</v>
      </c>
      <c r="J122" s="219">
        <v>93</v>
      </c>
      <c r="K122" s="266">
        <f t="shared" si="20"/>
        <v>32.404181184668992</v>
      </c>
      <c r="L122" s="220">
        <v>864</v>
      </c>
      <c r="M122" s="219">
        <v>145</v>
      </c>
      <c r="N122" s="222">
        <f t="shared" si="30"/>
        <v>16.782407407407408</v>
      </c>
      <c r="O122" s="219">
        <f t="shared" si="21"/>
        <v>290</v>
      </c>
      <c r="P122" s="219">
        <v>288</v>
      </c>
      <c r="Q122" s="219">
        <v>30</v>
      </c>
      <c r="R122" s="222">
        <f t="shared" si="22"/>
        <v>10.416666666666666</v>
      </c>
      <c r="S122" s="223">
        <f t="shared" si="23"/>
        <v>60</v>
      </c>
      <c r="T122" s="228"/>
      <c r="U122" s="229"/>
      <c r="V122" s="220">
        <f>W122*1.5</f>
        <v>1036.5</v>
      </c>
      <c r="W122" s="227">
        <v>691</v>
      </c>
      <c r="X122" s="220">
        <v>1037</v>
      </c>
      <c r="Y122" s="325">
        <v>691</v>
      </c>
      <c r="Z122" s="225">
        <f t="shared" si="19"/>
        <v>1.5</v>
      </c>
      <c r="AA122" s="230"/>
      <c r="AB122" s="280"/>
      <c r="AD122" s="312"/>
      <c r="AE122" s="314"/>
    </row>
    <row r="123" spans="1:31" ht="25.5" customHeight="1">
      <c r="A123" s="5">
        <v>117</v>
      </c>
      <c r="B123" s="7" t="s">
        <v>90</v>
      </c>
      <c r="C123" s="6" t="s">
        <v>5</v>
      </c>
      <c r="D123" s="15">
        <v>30694</v>
      </c>
      <c r="E123" s="104">
        <v>54328</v>
      </c>
      <c r="F123" s="15">
        <v>132050</v>
      </c>
      <c r="G123" s="15">
        <v>120589</v>
      </c>
      <c r="H123" s="17">
        <f t="shared" si="17"/>
        <v>91.320711851571374</v>
      </c>
      <c r="I123" s="15">
        <v>44017</v>
      </c>
      <c r="J123" s="15">
        <v>50321</v>
      </c>
      <c r="K123" s="264">
        <f t="shared" si="20"/>
        <v>114.3217393279869</v>
      </c>
      <c r="L123" s="26">
        <v>118712</v>
      </c>
      <c r="M123" s="15">
        <v>67563</v>
      </c>
      <c r="N123" s="19">
        <f t="shared" si="30"/>
        <v>56.91337017319227</v>
      </c>
      <c r="O123" s="15">
        <f t="shared" si="21"/>
        <v>135126</v>
      </c>
      <c r="P123" s="15">
        <v>39090</v>
      </c>
      <c r="Q123" s="15">
        <v>22121</v>
      </c>
      <c r="R123" s="19">
        <f t="shared" si="22"/>
        <v>56.589920695830138</v>
      </c>
      <c r="S123" s="54">
        <f t="shared" si="23"/>
        <v>44242</v>
      </c>
      <c r="T123" s="26">
        <v>118712</v>
      </c>
      <c r="U123" s="54">
        <v>39811</v>
      </c>
      <c r="V123" s="26">
        <f t="shared" si="32"/>
        <v>122679.68664</v>
      </c>
      <c r="W123" s="54">
        <f>E123-(E123*$AA$7/100)</f>
        <v>40893.228880000002</v>
      </c>
      <c r="X123" s="26">
        <v>122680</v>
      </c>
      <c r="Y123" s="322">
        <v>40893</v>
      </c>
      <c r="Z123" s="181">
        <f t="shared" si="19"/>
        <v>3</v>
      </c>
      <c r="AA123" s="192"/>
      <c r="AB123" s="233"/>
      <c r="AD123" s="312"/>
    </row>
    <row r="124" spans="1:31" ht="26.25" customHeight="1">
      <c r="A124" s="5">
        <v>118</v>
      </c>
      <c r="B124" s="7" t="s">
        <v>91</v>
      </c>
      <c r="C124" s="6" t="s">
        <v>5</v>
      </c>
      <c r="D124" s="15">
        <v>21388</v>
      </c>
      <c r="E124" s="104">
        <v>37857</v>
      </c>
      <c r="F124" s="15">
        <v>118388</v>
      </c>
      <c r="G124" s="15">
        <v>99331</v>
      </c>
      <c r="H124" s="17">
        <f t="shared" si="17"/>
        <v>83.90292935094773</v>
      </c>
      <c r="I124" s="15">
        <v>36535</v>
      </c>
      <c r="J124" s="15">
        <v>29688</v>
      </c>
      <c r="K124" s="264">
        <f t="shared" si="20"/>
        <v>81.259066648419321</v>
      </c>
      <c r="L124" s="26">
        <v>118388</v>
      </c>
      <c r="M124" s="15">
        <v>52129</v>
      </c>
      <c r="N124" s="19">
        <f t="shared" si="30"/>
        <v>44.032334358211983</v>
      </c>
      <c r="O124" s="15">
        <f t="shared" si="21"/>
        <v>104258</v>
      </c>
      <c r="P124" s="15">
        <v>39463</v>
      </c>
      <c r="Q124" s="15">
        <v>18279</v>
      </c>
      <c r="R124" s="19">
        <f t="shared" si="22"/>
        <v>46.319337100575225</v>
      </c>
      <c r="S124" s="54">
        <f t="shared" si="23"/>
        <v>36558</v>
      </c>
      <c r="T124" s="26">
        <v>120789</v>
      </c>
      <c r="U124" s="54">
        <v>38747</v>
      </c>
      <c r="V124" s="26">
        <f t="shared" si="32"/>
        <v>85486.027409999995</v>
      </c>
      <c r="W124" s="54">
        <f>E124-(E124*$AA$7/100)</f>
        <v>28495.34247</v>
      </c>
      <c r="X124" s="26">
        <v>85486</v>
      </c>
      <c r="Y124" s="322">
        <v>28495</v>
      </c>
      <c r="Z124" s="181">
        <f t="shared" si="19"/>
        <v>3</v>
      </c>
      <c r="AA124" s="192"/>
      <c r="AB124" s="233"/>
      <c r="AD124" s="312"/>
    </row>
    <row r="125" spans="1:31" ht="26.25" customHeight="1">
      <c r="A125" s="5">
        <v>119</v>
      </c>
      <c r="B125" s="7" t="s">
        <v>113</v>
      </c>
      <c r="C125" s="6" t="s">
        <v>5</v>
      </c>
      <c r="D125" s="15">
        <v>17374</v>
      </c>
      <c r="E125" s="104">
        <v>30752</v>
      </c>
      <c r="F125" s="15">
        <v>93336</v>
      </c>
      <c r="G125" s="15">
        <v>73672</v>
      </c>
      <c r="H125" s="17">
        <f t="shared" si="17"/>
        <v>78.932030513413892</v>
      </c>
      <c r="I125" s="15">
        <v>30704</v>
      </c>
      <c r="J125" s="15">
        <v>28937</v>
      </c>
      <c r="K125" s="264">
        <f t="shared" si="20"/>
        <v>94.245049504950501</v>
      </c>
      <c r="L125" s="26">
        <v>93336</v>
      </c>
      <c r="M125" s="15">
        <v>41902</v>
      </c>
      <c r="N125" s="19">
        <f t="shared" si="30"/>
        <v>44.893717322362221</v>
      </c>
      <c r="O125" s="15">
        <f t="shared" si="21"/>
        <v>83804</v>
      </c>
      <c r="P125" s="15">
        <v>31112</v>
      </c>
      <c r="Q125" s="15">
        <v>13143</v>
      </c>
      <c r="R125" s="19">
        <f t="shared" si="22"/>
        <v>42.244150167138081</v>
      </c>
      <c r="S125" s="54">
        <f t="shared" si="23"/>
        <v>26286</v>
      </c>
      <c r="T125" s="26">
        <v>84944</v>
      </c>
      <c r="U125" s="54">
        <v>28314</v>
      </c>
      <c r="V125" s="26">
        <f t="shared" si="32"/>
        <v>69442.013760000002</v>
      </c>
      <c r="W125" s="54">
        <f>E125-(E125*$AA$7/100)</f>
        <v>23147.337919999998</v>
      </c>
      <c r="X125" s="26">
        <v>69442</v>
      </c>
      <c r="Y125" s="322">
        <v>23147</v>
      </c>
      <c r="Z125" s="181">
        <f t="shared" si="19"/>
        <v>3.0000000000000004</v>
      </c>
      <c r="AA125" s="192"/>
      <c r="AB125" s="233"/>
      <c r="AD125" s="312"/>
    </row>
    <row r="126" spans="1:31" s="50" customFormat="1" ht="29.25" customHeight="1">
      <c r="A126" s="5">
        <v>120</v>
      </c>
      <c r="B126" s="111" t="s">
        <v>92</v>
      </c>
      <c r="C126" s="108" t="s">
        <v>7</v>
      </c>
      <c r="D126" s="109"/>
      <c r="E126" s="259"/>
      <c r="F126" s="109">
        <v>218525</v>
      </c>
      <c r="G126" s="109">
        <v>219645</v>
      </c>
      <c r="H126" s="90">
        <f t="shared" si="17"/>
        <v>100.51252717080426</v>
      </c>
      <c r="I126" s="109">
        <v>106734</v>
      </c>
      <c r="J126" s="109">
        <v>109199</v>
      </c>
      <c r="K126" s="265">
        <f t="shared" si="20"/>
        <v>102.30947964097663</v>
      </c>
      <c r="L126" s="113">
        <v>228601</v>
      </c>
      <c r="M126" s="109">
        <v>112158</v>
      </c>
      <c r="N126" s="116">
        <f t="shared" si="30"/>
        <v>49.062777503160525</v>
      </c>
      <c r="O126" s="109">
        <f t="shared" si="21"/>
        <v>224316</v>
      </c>
      <c r="P126" s="109">
        <v>114300</v>
      </c>
      <c r="Q126" s="109">
        <v>56082</v>
      </c>
      <c r="R126" s="116">
        <f t="shared" si="22"/>
        <v>49.065616797900262</v>
      </c>
      <c r="S126" s="119">
        <f t="shared" si="23"/>
        <v>112164</v>
      </c>
      <c r="T126" s="113">
        <v>229151</v>
      </c>
      <c r="U126" s="119">
        <v>114576</v>
      </c>
      <c r="V126" s="113">
        <f>W126*2</f>
        <v>229152</v>
      </c>
      <c r="W126" s="129">
        <v>114576</v>
      </c>
      <c r="X126" s="113">
        <v>229152</v>
      </c>
      <c r="Y126" s="323">
        <v>114576</v>
      </c>
      <c r="Z126" s="181">
        <f t="shared" si="19"/>
        <v>2</v>
      </c>
      <c r="AA126" s="506" t="s">
        <v>173</v>
      </c>
      <c r="AB126" s="506"/>
      <c r="AD126" s="312"/>
      <c r="AE126" s="313"/>
    </row>
    <row r="127" spans="1:31" s="50" customFormat="1" ht="28.5" customHeight="1">
      <c r="A127" s="5">
        <v>121</v>
      </c>
      <c r="B127" s="111" t="s">
        <v>93</v>
      </c>
      <c r="C127" s="108" t="s">
        <v>7</v>
      </c>
      <c r="D127" s="109"/>
      <c r="E127" s="259"/>
      <c r="F127" s="109">
        <v>123628</v>
      </c>
      <c r="G127" s="109">
        <v>123583</v>
      </c>
      <c r="H127" s="90">
        <f t="shared" si="17"/>
        <v>99.963600478855923</v>
      </c>
      <c r="I127" s="109">
        <v>58904</v>
      </c>
      <c r="J127" s="109">
        <v>24458</v>
      </c>
      <c r="K127" s="265">
        <f t="shared" si="20"/>
        <v>41.52179818008964</v>
      </c>
      <c r="L127" s="113">
        <v>126038</v>
      </c>
      <c r="M127" s="109">
        <v>66833</v>
      </c>
      <c r="N127" s="116">
        <f t="shared" si="30"/>
        <v>53.026071502245351</v>
      </c>
      <c r="O127" s="109">
        <f t="shared" si="21"/>
        <v>133666</v>
      </c>
      <c r="P127" s="109">
        <v>63269</v>
      </c>
      <c r="Q127" s="109">
        <v>28115</v>
      </c>
      <c r="R127" s="116">
        <f t="shared" si="22"/>
        <v>44.437244148002975</v>
      </c>
      <c r="S127" s="119">
        <f t="shared" si="23"/>
        <v>56230</v>
      </c>
      <c r="T127" s="113">
        <v>132699</v>
      </c>
      <c r="U127" s="119">
        <v>66348</v>
      </c>
      <c r="V127" s="113">
        <f t="shared" ref="V127:V139" si="33">W127*2</f>
        <v>132696</v>
      </c>
      <c r="W127" s="129">
        <v>66348</v>
      </c>
      <c r="X127" s="113">
        <v>132696</v>
      </c>
      <c r="Y127" s="323">
        <v>66348</v>
      </c>
      <c r="Z127" s="181">
        <f t="shared" si="19"/>
        <v>2</v>
      </c>
      <c r="AA127" s="506" t="s">
        <v>173</v>
      </c>
      <c r="AB127" s="506"/>
      <c r="AD127" s="312"/>
      <c r="AE127" s="313"/>
    </row>
    <row r="128" spans="1:31" s="50" customFormat="1" ht="38.25" customHeight="1">
      <c r="A128" s="5">
        <v>122</v>
      </c>
      <c r="B128" s="111" t="s">
        <v>94</v>
      </c>
      <c r="C128" s="108" t="s">
        <v>7</v>
      </c>
      <c r="D128" s="109"/>
      <c r="E128" s="259"/>
      <c r="F128" s="109">
        <v>142462</v>
      </c>
      <c r="G128" s="109">
        <v>145804</v>
      </c>
      <c r="H128" s="90">
        <f t="shared" si="17"/>
        <v>102.34588872822226</v>
      </c>
      <c r="I128" s="109">
        <v>64992</v>
      </c>
      <c r="J128" s="109">
        <v>64296</v>
      </c>
      <c r="K128" s="265">
        <f t="shared" si="20"/>
        <v>98.929098966026586</v>
      </c>
      <c r="L128" s="113">
        <v>175800</v>
      </c>
      <c r="M128" s="109">
        <v>75092</v>
      </c>
      <c r="N128" s="116">
        <f t="shared" si="30"/>
        <v>42.714448236632535</v>
      </c>
      <c r="O128" s="109">
        <f t="shared" si="21"/>
        <v>150184</v>
      </c>
      <c r="P128" s="109">
        <v>87900</v>
      </c>
      <c r="Q128" s="109">
        <v>43249</v>
      </c>
      <c r="R128" s="116">
        <f t="shared" si="22"/>
        <v>49.202502844141073</v>
      </c>
      <c r="S128" s="119">
        <f t="shared" si="23"/>
        <v>86498</v>
      </c>
      <c r="T128" s="113">
        <v>151500</v>
      </c>
      <c r="U128" s="119">
        <v>75750</v>
      </c>
      <c r="V128" s="113">
        <v>200000</v>
      </c>
      <c r="W128" s="129">
        <v>100000</v>
      </c>
      <c r="X128" s="113">
        <v>200000</v>
      </c>
      <c r="Y128" s="323">
        <v>100000</v>
      </c>
      <c r="Z128" s="181">
        <f t="shared" si="19"/>
        <v>2</v>
      </c>
      <c r="AA128" s="506" t="s">
        <v>173</v>
      </c>
      <c r="AB128" s="506"/>
      <c r="AD128" s="312"/>
      <c r="AE128" s="313"/>
    </row>
    <row r="129" spans="1:31" s="50" customFormat="1" ht="25.5" customHeight="1">
      <c r="A129" s="5">
        <v>123</v>
      </c>
      <c r="B129" s="111" t="s">
        <v>150</v>
      </c>
      <c r="C129" s="108" t="s">
        <v>7</v>
      </c>
      <c r="D129" s="109"/>
      <c r="E129" s="259"/>
      <c r="F129" s="109">
        <v>40585</v>
      </c>
      <c r="G129" s="109">
        <v>40168</v>
      </c>
      <c r="H129" s="90">
        <f t="shared" si="17"/>
        <v>98.972526795614144</v>
      </c>
      <c r="I129" s="109">
        <v>20293</v>
      </c>
      <c r="J129" s="109">
        <v>12560</v>
      </c>
      <c r="K129" s="265">
        <f t="shared" si="20"/>
        <v>61.893263686985655</v>
      </c>
      <c r="L129" s="113">
        <v>40858</v>
      </c>
      <c r="M129" s="109">
        <v>20864</v>
      </c>
      <c r="N129" s="116">
        <f t="shared" si="30"/>
        <v>51.064662979098344</v>
      </c>
      <c r="O129" s="109">
        <f t="shared" si="21"/>
        <v>41728</v>
      </c>
      <c r="P129" s="109">
        <v>20429</v>
      </c>
      <c r="Q129" s="109">
        <v>10432</v>
      </c>
      <c r="R129" s="116">
        <f t="shared" si="22"/>
        <v>51.064662979098344</v>
      </c>
      <c r="S129" s="119">
        <f t="shared" si="23"/>
        <v>20864</v>
      </c>
      <c r="T129" s="113">
        <v>40585</v>
      </c>
      <c r="U129" s="119">
        <v>20293</v>
      </c>
      <c r="V129" s="113">
        <f t="shared" si="33"/>
        <v>40586</v>
      </c>
      <c r="W129" s="129">
        <v>20293</v>
      </c>
      <c r="X129" s="113">
        <v>40586</v>
      </c>
      <c r="Y129" s="323">
        <v>20293</v>
      </c>
      <c r="Z129" s="181">
        <f t="shared" si="19"/>
        <v>2</v>
      </c>
      <c r="AA129" s="506" t="s">
        <v>173</v>
      </c>
      <c r="AB129" s="506"/>
      <c r="AD129" s="312"/>
      <c r="AE129" s="313"/>
    </row>
    <row r="130" spans="1:31" s="50" customFormat="1" ht="30.75" customHeight="1">
      <c r="A130" s="5">
        <v>124</v>
      </c>
      <c r="B130" s="111" t="s">
        <v>151</v>
      </c>
      <c r="C130" s="108" t="s">
        <v>6</v>
      </c>
      <c r="D130" s="109"/>
      <c r="E130" s="259"/>
      <c r="F130" s="109">
        <v>14486</v>
      </c>
      <c r="G130" s="109">
        <v>14412</v>
      </c>
      <c r="H130" s="90">
        <f t="shared" si="17"/>
        <v>99.489161949468453</v>
      </c>
      <c r="I130" s="109">
        <v>7115</v>
      </c>
      <c r="J130" s="109">
        <v>5720</v>
      </c>
      <c r="K130" s="265">
        <f t="shared" si="20"/>
        <v>80.393534785664087</v>
      </c>
      <c r="L130" s="113">
        <v>14458</v>
      </c>
      <c r="M130" s="109">
        <v>6202</v>
      </c>
      <c r="N130" s="116">
        <f t="shared" si="30"/>
        <v>42.896666205560933</v>
      </c>
      <c r="O130" s="109">
        <f t="shared" si="21"/>
        <v>12404</v>
      </c>
      <c r="P130" s="109">
        <v>7229</v>
      </c>
      <c r="Q130" s="109">
        <v>2948</v>
      </c>
      <c r="R130" s="116">
        <f t="shared" si="22"/>
        <v>40.780190897772862</v>
      </c>
      <c r="S130" s="119">
        <f t="shared" si="23"/>
        <v>5896</v>
      </c>
      <c r="T130" s="113">
        <v>13150</v>
      </c>
      <c r="U130" s="119">
        <v>6575</v>
      </c>
      <c r="V130" s="113">
        <f t="shared" si="33"/>
        <v>13150</v>
      </c>
      <c r="W130" s="129">
        <v>6575</v>
      </c>
      <c r="X130" s="113">
        <v>13150</v>
      </c>
      <c r="Y130" s="323">
        <v>6575</v>
      </c>
      <c r="Z130" s="181">
        <f t="shared" si="19"/>
        <v>2</v>
      </c>
      <c r="AA130" s="506" t="s">
        <v>173</v>
      </c>
      <c r="AB130" s="506"/>
      <c r="AD130" s="312"/>
      <c r="AE130" s="313"/>
    </row>
    <row r="131" spans="1:31" s="50" customFormat="1" ht="45" customHeight="1">
      <c r="A131" s="5">
        <v>125</v>
      </c>
      <c r="B131" s="111" t="s">
        <v>95</v>
      </c>
      <c r="C131" s="108" t="s">
        <v>7</v>
      </c>
      <c r="D131" s="109"/>
      <c r="E131" s="259"/>
      <c r="F131" s="109">
        <v>64278</v>
      </c>
      <c r="G131" s="109">
        <v>61830</v>
      </c>
      <c r="H131" s="90">
        <f t="shared" si="17"/>
        <v>96.191542985158222</v>
      </c>
      <c r="I131" s="109">
        <v>22684</v>
      </c>
      <c r="J131" s="109">
        <v>21771</v>
      </c>
      <c r="K131" s="265">
        <f t="shared" si="20"/>
        <v>95.975136660201017</v>
      </c>
      <c r="L131" s="113">
        <v>69136</v>
      </c>
      <c r="M131" s="109">
        <v>33958</v>
      </c>
      <c r="N131" s="116">
        <f t="shared" si="30"/>
        <v>49.117681092339737</v>
      </c>
      <c r="O131" s="109">
        <f t="shared" si="21"/>
        <v>67916</v>
      </c>
      <c r="P131" s="109">
        <v>34568</v>
      </c>
      <c r="Q131" s="109">
        <v>16979</v>
      </c>
      <c r="R131" s="116">
        <f t="shared" si="22"/>
        <v>49.117681092339737</v>
      </c>
      <c r="S131" s="119">
        <f t="shared" si="23"/>
        <v>33958</v>
      </c>
      <c r="T131" s="113">
        <v>69136</v>
      </c>
      <c r="U131" s="119">
        <v>34568</v>
      </c>
      <c r="V131" s="113">
        <f t="shared" si="33"/>
        <v>69136</v>
      </c>
      <c r="W131" s="129">
        <v>34568</v>
      </c>
      <c r="X131" s="113">
        <v>69136</v>
      </c>
      <c r="Y131" s="323">
        <v>34568</v>
      </c>
      <c r="Z131" s="181">
        <f t="shared" si="19"/>
        <v>2</v>
      </c>
      <c r="AA131" s="506" t="s">
        <v>173</v>
      </c>
      <c r="AB131" s="506"/>
      <c r="AD131" s="312"/>
      <c r="AE131" s="313"/>
    </row>
    <row r="132" spans="1:31" s="50" customFormat="1" ht="30.75" customHeight="1">
      <c r="A132" s="5">
        <v>126</v>
      </c>
      <c r="B132" s="111" t="s">
        <v>148</v>
      </c>
      <c r="C132" s="108" t="s">
        <v>6</v>
      </c>
      <c r="D132" s="109"/>
      <c r="E132" s="259"/>
      <c r="F132" s="109">
        <v>242000</v>
      </c>
      <c r="G132" s="109">
        <v>243002</v>
      </c>
      <c r="H132" s="90">
        <f t="shared" si="17"/>
        <v>100.41404958677687</v>
      </c>
      <c r="I132" s="109">
        <v>85211</v>
      </c>
      <c r="J132" s="109">
        <v>84611</v>
      </c>
      <c r="K132" s="265">
        <f t="shared" si="20"/>
        <v>99.295865557263724</v>
      </c>
      <c r="L132" s="113">
        <v>242000</v>
      </c>
      <c r="M132" s="109">
        <v>121527</v>
      </c>
      <c r="N132" s="116">
        <f t="shared" si="30"/>
        <v>50.217768595041321</v>
      </c>
      <c r="O132" s="109">
        <f t="shared" si="21"/>
        <v>243054</v>
      </c>
      <c r="P132" s="109">
        <v>85211</v>
      </c>
      <c r="Q132" s="109">
        <v>50590</v>
      </c>
      <c r="R132" s="116">
        <f t="shared" si="22"/>
        <v>59.370269096712867</v>
      </c>
      <c r="S132" s="119">
        <f t="shared" si="23"/>
        <v>101180</v>
      </c>
      <c r="T132" s="113">
        <v>242000</v>
      </c>
      <c r="U132" s="119">
        <v>85211</v>
      </c>
      <c r="V132" s="113">
        <f t="shared" si="33"/>
        <v>202360</v>
      </c>
      <c r="W132" s="129">
        <v>101180</v>
      </c>
      <c r="X132" s="113">
        <v>202360</v>
      </c>
      <c r="Y132" s="323">
        <v>101180</v>
      </c>
      <c r="Z132" s="181">
        <f t="shared" si="19"/>
        <v>2</v>
      </c>
      <c r="AA132" s="194" t="s">
        <v>178</v>
      </c>
      <c r="AB132" s="278"/>
      <c r="AD132" s="312"/>
      <c r="AE132" s="313"/>
    </row>
    <row r="133" spans="1:31" s="50" customFormat="1" ht="33" customHeight="1">
      <c r="A133" s="5">
        <v>127</v>
      </c>
      <c r="B133" s="111" t="s">
        <v>149</v>
      </c>
      <c r="C133" s="108" t="s">
        <v>6</v>
      </c>
      <c r="D133" s="109"/>
      <c r="E133" s="259"/>
      <c r="F133" s="109">
        <v>77973</v>
      </c>
      <c r="G133" s="109">
        <v>86238</v>
      </c>
      <c r="H133" s="90">
        <f t="shared" si="17"/>
        <v>110.59982301565927</v>
      </c>
      <c r="I133" s="109">
        <v>27126</v>
      </c>
      <c r="J133" s="109">
        <v>28239</v>
      </c>
      <c r="K133" s="265">
        <f t="shared" si="20"/>
        <v>104.10307454103074</v>
      </c>
      <c r="L133" s="113">
        <v>80200</v>
      </c>
      <c r="M133" s="109">
        <v>46032</v>
      </c>
      <c r="N133" s="116">
        <f t="shared" si="30"/>
        <v>57.396508728179555</v>
      </c>
      <c r="O133" s="109">
        <f>M133*2</f>
        <v>92064</v>
      </c>
      <c r="P133" s="109">
        <v>28239</v>
      </c>
      <c r="Q133" s="109">
        <v>14119</v>
      </c>
      <c r="R133" s="116">
        <f t="shared" si="22"/>
        <v>49.99822939905804</v>
      </c>
      <c r="S133" s="119">
        <f t="shared" si="23"/>
        <v>28238</v>
      </c>
      <c r="T133" s="113">
        <v>80200</v>
      </c>
      <c r="U133" s="119">
        <v>28239</v>
      </c>
      <c r="V133" s="113">
        <f t="shared" si="33"/>
        <v>56478</v>
      </c>
      <c r="W133" s="129">
        <v>28239</v>
      </c>
      <c r="X133" s="113">
        <v>56478</v>
      </c>
      <c r="Y133" s="323">
        <v>28239</v>
      </c>
      <c r="Z133" s="181">
        <f t="shared" si="19"/>
        <v>2</v>
      </c>
      <c r="AA133" s="506" t="s">
        <v>173</v>
      </c>
      <c r="AB133" s="506"/>
      <c r="AD133" s="312"/>
      <c r="AE133" s="313"/>
    </row>
    <row r="134" spans="1:31" s="126" customFormat="1" ht="42.75" customHeight="1">
      <c r="A134" s="5">
        <v>128</v>
      </c>
      <c r="B134" s="111" t="s">
        <v>96</v>
      </c>
      <c r="C134" s="108" t="s">
        <v>6</v>
      </c>
      <c r="D134" s="109"/>
      <c r="E134" s="259"/>
      <c r="F134" s="117">
        <v>96552</v>
      </c>
      <c r="G134" s="117">
        <v>107918</v>
      </c>
      <c r="H134" s="90">
        <f t="shared" si="17"/>
        <v>111.77189493744304</v>
      </c>
      <c r="I134" s="109">
        <v>43925</v>
      </c>
      <c r="J134" s="109">
        <v>48788</v>
      </c>
      <c r="K134" s="265">
        <f t="shared" si="20"/>
        <v>111.07114399544677</v>
      </c>
      <c r="L134" s="124">
        <v>97217</v>
      </c>
      <c r="M134" s="117">
        <v>51276</v>
      </c>
      <c r="N134" s="116">
        <f t="shared" si="30"/>
        <v>52.743861670284012</v>
      </c>
      <c r="O134" s="109">
        <f t="shared" si="21"/>
        <v>102552</v>
      </c>
      <c r="P134" s="117">
        <v>44487</v>
      </c>
      <c r="Q134" s="117">
        <v>25305</v>
      </c>
      <c r="R134" s="116">
        <f t="shared" si="22"/>
        <v>56.881785690201632</v>
      </c>
      <c r="S134" s="119">
        <f t="shared" si="23"/>
        <v>50610</v>
      </c>
      <c r="T134" s="124">
        <v>100414</v>
      </c>
      <c r="U134" s="125">
        <v>50208</v>
      </c>
      <c r="V134" s="113">
        <f t="shared" si="33"/>
        <v>100416</v>
      </c>
      <c r="W134" s="131">
        <v>50208</v>
      </c>
      <c r="X134" s="113">
        <v>100416</v>
      </c>
      <c r="Y134" s="326">
        <v>50208</v>
      </c>
      <c r="Z134" s="181">
        <f t="shared" si="19"/>
        <v>2</v>
      </c>
      <c r="AA134" s="506" t="s">
        <v>173</v>
      </c>
      <c r="AB134" s="506"/>
      <c r="AD134" s="312"/>
      <c r="AE134" s="317"/>
    </row>
    <row r="135" spans="1:31" s="226" customFormat="1" ht="29.25" customHeight="1">
      <c r="A135" s="5">
        <v>129</v>
      </c>
      <c r="B135" s="217" t="s">
        <v>193</v>
      </c>
      <c r="C135" s="218" t="s">
        <v>6</v>
      </c>
      <c r="D135" s="219"/>
      <c r="E135" s="260"/>
      <c r="F135" s="219">
        <v>91616</v>
      </c>
      <c r="G135" s="219">
        <v>99454</v>
      </c>
      <c r="H135" s="221">
        <f t="shared" si="17"/>
        <v>108.55527418791478</v>
      </c>
      <c r="I135" s="219">
        <v>45808</v>
      </c>
      <c r="J135" s="219">
        <v>30112</v>
      </c>
      <c r="K135" s="266">
        <f t="shared" si="20"/>
        <v>65.735242752357664</v>
      </c>
      <c r="L135" s="220">
        <v>169369</v>
      </c>
      <c r="M135" s="219">
        <v>45701</v>
      </c>
      <c r="N135" s="222">
        <f t="shared" si="30"/>
        <v>26.983096080156344</v>
      </c>
      <c r="O135" s="219">
        <f t="shared" si="21"/>
        <v>91402</v>
      </c>
      <c r="P135" s="219">
        <v>79053</v>
      </c>
      <c r="Q135" s="219">
        <v>6597</v>
      </c>
      <c r="R135" s="222">
        <f t="shared" si="22"/>
        <v>8.3450343440476651</v>
      </c>
      <c r="S135" s="223">
        <f t="shared" si="23"/>
        <v>13194</v>
      </c>
      <c r="T135" s="220">
        <v>71856</v>
      </c>
      <c r="U135" s="223">
        <v>35922</v>
      </c>
      <c r="V135" s="220">
        <f>W135*1.5</f>
        <v>60837</v>
      </c>
      <c r="W135" s="224">
        <v>40558</v>
      </c>
      <c r="X135" s="220">
        <v>60837</v>
      </c>
      <c r="Y135" s="324">
        <v>40558</v>
      </c>
      <c r="Z135" s="225">
        <f t="shared" si="19"/>
        <v>1.5</v>
      </c>
      <c r="AA135" s="541"/>
      <c r="AB135" s="541"/>
      <c r="AD135" s="312"/>
      <c r="AE135" s="314"/>
    </row>
    <row r="136" spans="1:31" s="50" customFormat="1" ht="31.5" customHeight="1">
      <c r="A136" s="5">
        <v>130</v>
      </c>
      <c r="B136" s="112" t="s">
        <v>97</v>
      </c>
      <c r="C136" s="108" t="s">
        <v>7</v>
      </c>
      <c r="D136" s="109"/>
      <c r="E136" s="259"/>
      <c r="F136" s="109">
        <v>47254</v>
      </c>
      <c r="G136" s="109">
        <v>32214</v>
      </c>
      <c r="H136" s="90">
        <f t="shared" ref="H136:H157" si="34">G136/F136*100</f>
        <v>68.172006602615653</v>
      </c>
      <c r="I136" s="109">
        <v>23960</v>
      </c>
      <c r="J136" s="109">
        <v>10829</v>
      </c>
      <c r="K136" s="265">
        <f t="shared" si="20"/>
        <v>45.19616026711185</v>
      </c>
      <c r="L136" s="113">
        <v>37652</v>
      </c>
      <c r="M136" s="109">
        <v>15209</v>
      </c>
      <c r="N136" s="116">
        <f t="shared" si="30"/>
        <v>40.39360458939764</v>
      </c>
      <c r="O136" s="109">
        <f t="shared" si="21"/>
        <v>30418</v>
      </c>
      <c r="P136" s="109">
        <v>18826</v>
      </c>
      <c r="Q136" s="109">
        <v>8227</v>
      </c>
      <c r="R136" s="116">
        <f t="shared" si="22"/>
        <v>43.700201848507383</v>
      </c>
      <c r="S136" s="119">
        <f t="shared" si="23"/>
        <v>16454</v>
      </c>
      <c r="T136" s="113">
        <v>29768</v>
      </c>
      <c r="U136" s="119">
        <v>13016</v>
      </c>
      <c r="V136" s="113">
        <f t="shared" si="33"/>
        <v>26032</v>
      </c>
      <c r="W136" s="129">
        <v>13016</v>
      </c>
      <c r="X136" s="113">
        <v>26032</v>
      </c>
      <c r="Y136" s="323">
        <v>13016</v>
      </c>
      <c r="Z136" s="181">
        <f t="shared" ref="Z136:Z157" si="35">V136/W136</f>
        <v>2</v>
      </c>
      <c r="AA136" s="506" t="s">
        <v>173</v>
      </c>
      <c r="AB136" s="506"/>
      <c r="AD136" s="312"/>
      <c r="AE136" s="313"/>
    </row>
    <row r="137" spans="1:31" s="226" customFormat="1" ht="42.75" customHeight="1">
      <c r="A137" s="321">
        <v>131</v>
      </c>
      <c r="B137" s="217" t="s">
        <v>147</v>
      </c>
      <c r="C137" s="218" t="s">
        <v>5</v>
      </c>
      <c r="D137" s="219"/>
      <c r="E137" s="260"/>
      <c r="F137" s="219"/>
      <c r="G137" s="219"/>
      <c r="H137" s="221"/>
      <c r="I137" s="219"/>
      <c r="J137" s="219"/>
      <c r="K137" s="266"/>
      <c r="L137" s="220"/>
      <c r="M137" s="219"/>
      <c r="N137" s="222"/>
      <c r="O137" s="219"/>
      <c r="P137" s="219"/>
      <c r="Q137" s="219"/>
      <c r="R137" s="222"/>
      <c r="S137" s="223"/>
      <c r="T137" s="220">
        <v>3593</v>
      </c>
      <c r="U137" s="223">
        <v>3593</v>
      </c>
      <c r="V137" s="220">
        <f>W137*1.5</f>
        <v>6633</v>
      </c>
      <c r="W137" s="227">
        <v>4422</v>
      </c>
      <c r="X137" s="220">
        <v>6633</v>
      </c>
      <c r="Y137" s="325">
        <v>4422</v>
      </c>
      <c r="Z137" s="225">
        <f t="shared" si="35"/>
        <v>1.5</v>
      </c>
      <c r="AA137" s="230"/>
      <c r="AB137" s="280"/>
      <c r="AD137" s="312"/>
      <c r="AE137" s="314"/>
    </row>
    <row r="138" spans="1:31" s="50" customFormat="1" ht="28.5" customHeight="1">
      <c r="A138" s="5">
        <v>132</v>
      </c>
      <c r="B138" s="111" t="s">
        <v>98</v>
      </c>
      <c r="C138" s="108" t="s">
        <v>6</v>
      </c>
      <c r="D138" s="109"/>
      <c r="E138" s="259"/>
      <c r="F138" s="109">
        <v>36321</v>
      </c>
      <c r="G138" s="109">
        <v>31763</v>
      </c>
      <c r="H138" s="90">
        <f t="shared" si="34"/>
        <v>87.450786046639678</v>
      </c>
      <c r="I138" s="109">
        <v>18161</v>
      </c>
      <c r="J138" s="109">
        <v>9968</v>
      </c>
      <c r="K138" s="265">
        <f t="shared" ref="K138:K157" si="36">J138/I138*100</f>
        <v>54.88684543802654</v>
      </c>
      <c r="L138" s="113">
        <v>39056</v>
      </c>
      <c r="M138" s="109">
        <v>17656</v>
      </c>
      <c r="N138" s="116">
        <f t="shared" si="30"/>
        <v>45.206882425235563</v>
      </c>
      <c r="O138" s="109">
        <f t="shared" ref="O138:O139" si="37">M138*2</f>
        <v>35312</v>
      </c>
      <c r="P138" s="109">
        <v>19528</v>
      </c>
      <c r="Q138" s="109">
        <v>14059</v>
      </c>
      <c r="R138" s="116">
        <f t="shared" ref="R138:R139" si="38">Q138*100/P138</f>
        <v>71.994059811552646</v>
      </c>
      <c r="S138" s="119">
        <f t="shared" ref="S138:S139" si="39">Q138*2</f>
        <v>28118</v>
      </c>
      <c r="T138" s="113">
        <v>38556</v>
      </c>
      <c r="U138" s="119">
        <v>19278</v>
      </c>
      <c r="V138" s="113">
        <f t="shared" si="33"/>
        <v>38556</v>
      </c>
      <c r="W138" s="129">
        <v>19278</v>
      </c>
      <c r="X138" s="113">
        <v>38556</v>
      </c>
      <c r="Y138" s="323">
        <v>19278</v>
      </c>
      <c r="Z138" s="181">
        <f t="shared" si="35"/>
        <v>2</v>
      </c>
      <c r="AA138" s="506" t="s">
        <v>173</v>
      </c>
      <c r="AB138" s="506"/>
      <c r="AD138" s="312"/>
      <c r="AE138" s="313"/>
    </row>
    <row r="139" spans="1:31" s="50" customFormat="1" ht="52.5" customHeight="1">
      <c r="A139" s="5">
        <v>133</v>
      </c>
      <c r="B139" s="111" t="s">
        <v>99</v>
      </c>
      <c r="C139" s="108" t="s">
        <v>7</v>
      </c>
      <c r="D139" s="109"/>
      <c r="E139" s="259"/>
      <c r="F139" s="109">
        <v>19300</v>
      </c>
      <c r="G139" s="109">
        <v>19070</v>
      </c>
      <c r="H139" s="90">
        <f t="shared" si="34"/>
        <v>98.808290155440417</v>
      </c>
      <c r="I139" s="109">
        <v>10425</v>
      </c>
      <c r="J139" s="109">
        <v>9535</v>
      </c>
      <c r="K139" s="265">
        <f t="shared" si="36"/>
        <v>91.46282973621102</v>
      </c>
      <c r="L139" s="113">
        <v>19800</v>
      </c>
      <c r="M139" s="109">
        <v>9941</v>
      </c>
      <c r="N139" s="116">
        <f t="shared" si="30"/>
        <v>50.207070707070713</v>
      </c>
      <c r="O139" s="109">
        <f t="shared" si="37"/>
        <v>19882</v>
      </c>
      <c r="P139" s="109">
        <v>9650</v>
      </c>
      <c r="Q139" s="109">
        <v>4971</v>
      </c>
      <c r="R139" s="116">
        <f t="shared" si="38"/>
        <v>51.512953367875646</v>
      </c>
      <c r="S139" s="119">
        <f t="shared" si="39"/>
        <v>9942</v>
      </c>
      <c r="T139" s="113">
        <v>20400</v>
      </c>
      <c r="U139" s="119">
        <v>10200</v>
      </c>
      <c r="V139" s="113">
        <f t="shared" si="33"/>
        <v>20400</v>
      </c>
      <c r="W139" s="129">
        <v>10200</v>
      </c>
      <c r="X139" s="113">
        <v>20400</v>
      </c>
      <c r="Y139" s="323">
        <v>10200</v>
      </c>
      <c r="Z139" s="181">
        <f t="shared" si="35"/>
        <v>2</v>
      </c>
      <c r="AA139" s="506" t="s">
        <v>173</v>
      </c>
      <c r="AB139" s="506"/>
      <c r="AD139" s="312"/>
      <c r="AE139" s="313"/>
    </row>
    <row r="140" spans="1:31" s="50" customFormat="1" ht="15" customHeight="1">
      <c r="A140" s="5">
        <v>134</v>
      </c>
      <c r="B140" s="111" t="s">
        <v>194</v>
      </c>
      <c r="C140" s="108" t="s">
        <v>6</v>
      </c>
      <c r="D140" s="109"/>
      <c r="E140" s="259"/>
      <c r="F140" s="109"/>
      <c r="G140" s="109"/>
      <c r="H140" s="90"/>
      <c r="I140" s="109"/>
      <c r="J140" s="109"/>
      <c r="K140" s="265"/>
      <c r="L140" s="113"/>
      <c r="M140" s="109"/>
      <c r="N140" s="116"/>
      <c r="O140" s="109"/>
      <c r="P140" s="109"/>
      <c r="Q140" s="109"/>
      <c r="R140" s="116"/>
      <c r="S140" s="119"/>
      <c r="T140" s="113"/>
      <c r="U140" s="119"/>
      <c r="V140" s="113">
        <v>13884</v>
      </c>
      <c r="W140" s="129">
        <v>1068</v>
      </c>
      <c r="X140" s="113">
        <v>13884</v>
      </c>
      <c r="Y140" s="323">
        <v>1068</v>
      </c>
      <c r="Z140" s="181">
        <f t="shared" si="35"/>
        <v>13</v>
      </c>
      <c r="AA140" s="296"/>
      <c r="AB140" s="281"/>
      <c r="AD140" s="312"/>
      <c r="AE140" s="313"/>
    </row>
    <row r="141" spans="1:31" s="50" customFormat="1" ht="15" customHeight="1">
      <c r="A141" s="5">
        <v>135</v>
      </c>
      <c r="B141" s="11" t="s">
        <v>195</v>
      </c>
      <c r="C141" s="108" t="s">
        <v>5</v>
      </c>
      <c r="D141" s="109"/>
      <c r="E141" s="259"/>
      <c r="F141" s="109"/>
      <c r="G141" s="109"/>
      <c r="H141" s="90"/>
      <c r="I141" s="109"/>
      <c r="J141" s="109"/>
      <c r="K141" s="265"/>
      <c r="L141" s="113"/>
      <c r="M141" s="109"/>
      <c r="N141" s="116"/>
      <c r="O141" s="109"/>
      <c r="P141" s="109"/>
      <c r="Q141" s="109"/>
      <c r="R141" s="116"/>
      <c r="S141" s="119"/>
      <c r="T141" s="113"/>
      <c r="U141" s="119"/>
      <c r="V141" s="113">
        <f>W141*1.5</f>
        <v>922.5</v>
      </c>
      <c r="W141" s="129">
        <v>615</v>
      </c>
      <c r="X141" s="113">
        <v>922</v>
      </c>
      <c r="Y141" s="323">
        <v>615</v>
      </c>
      <c r="Z141" s="181">
        <f t="shared" si="35"/>
        <v>1.5</v>
      </c>
      <c r="AA141" s="296"/>
      <c r="AB141" s="281"/>
      <c r="AD141" s="312"/>
      <c r="AE141" s="313"/>
    </row>
    <row r="142" spans="1:31" s="50" customFormat="1" ht="15" customHeight="1">
      <c r="A142" s="5">
        <v>136</v>
      </c>
      <c r="B142" s="11" t="s">
        <v>190</v>
      </c>
      <c r="C142" s="108" t="s">
        <v>5</v>
      </c>
      <c r="D142" s="109"/>
      <c r="E142" s="259"/>
      <c r="F142" s="109"/>
      <c r="G142" s="109"/>
      <c r="H142" s="90"/>
      <c r="I142" s="109"/>
      <c r="J142" s="109"/>
      <c r="K142" s="265"/>
      <c r="L142" s="113"/>
      <c r="M142" s="109"/>
      <c r="N142" s="116"/>
      <c r="O142" s="109"/>
      <c r="P142" s="109"/>
      <c r="Q142" s="109"/>
      <c r="R142" s="116"/>
      <c r="S142" s="119"/>
      <c r="T142" s="113"/>
      <c r="U142" s="119"/>
      <c r="V142" s="113">
        <f t="shared" ref="V142:V143" si="40">W142*1.5</f>
        <v>27138</v>
      </c>
      <c r="W142" s="129">
        <v>18092</v>
      </c>
      <c r="X142" s="113">
        <v>27138</v>
      </c>
      <c r="Y142" s="323">
        <v>18092</v>
      </c>
      <c r="Z142" s="181">
        <f t="shared" si="35"/>
        <v>1.5</v>
      </c>
      <c r="AA142" s="296"/>
      <c r="AB142" s="281"/>
      <c r="AD142" s="312"/>
      <c r="AE142" s="313"/>
    </row>
    <row r="143" spans="1:31" s="50" customFormat="1" ht="15" customHeight="1">
      <c r="A143" s="5">
        <v>137</v>
      </c>
      <c r="B143" s="291" t="s">
        <v>189</v>
      </c>
      <c r="C143" s="108" t="s">
        <v>5</v>
      </c>
      <c r="D143" s="109"/>
      <c r="E143" s="259"/>
      <c r="F143" s="109"/>
      <c r="G143" s="109"/>
      <c r="H143" s="90"/>
      <c r="I143" s="109"/>
      <c r="J143" s="109"/>
      <c r="K143" s="265"/>
      <c r="L143" s="113"/>
      <c r="M143" s="109"/>
      <c r="N143" s="116"/>
      <c r="O143" s="109"/>
      <c r="P143" s="109"/>
      <c r="Q143" s="109"/>
      <c r="R143" s="116"/>
      <c r="S143" s="119"/>
      <c r="T143" s="113"/>
      <c r="U143" s="119"/>
      <c r="V143" s="113">
        <f t="shared" si="40"/>
        <v>7600.5</v>
      </c>
      <c r="W143" s="129">
        <v>5067</v>
      </c>
      <c r="X143" s="113">
        <v>7600</v>
      </c>
      <c r="Y143" s="323">
        <v>5067</v>
      </c>
      <c r="Z143" s="181">
        <f t="shared" si="35"/>
        <v>1.5</v>
      </c>
      <c r="AA143" s="296"/>
      <c r="AB143" s="281"/>
      <c r="AD143" s="312"/>
      <c r="AE143" s="313"/>
    </row>
    <row r="144" spans="1:31" s="50" customFormat="1" ht="15" customHeight="1">
      <c r="A144" s="5">
        <v>138</v>
      </c>
      <c r="B144" s="291" t="s">
        <v>205</v>
      </c>
      <c r="C144" s="108" t="s">
        <v>5</v>
      </c>
      <c r="D144" s="109"/>
      <c r="E144" s="259"/>
      <c r="F144" s="109"/>
      <c r="G144" s="109"/>
      <c r="H144" s="90"/>
      <c r="I144" s="109"/>
      <c r="J144" s="109"/>
      <c r="K144" s="265"/>
      <c r="L144" s="113"/>
      <c r="M144" s="109"/>
      <c r="N144" s="116"/>
      <c r="O144" s="109"/>
      <c r="P144" s="109"/>
      <c r="Q144" s="109"/>
      <c r="R144" s="116"/>
      <c r="S144" s="119"/>
      <c r="T144" s="113"/>
      <c r="U144" s="119"/>
      <c r="V144" s="113">
        <f>W144*3</f>
        <v>6000</v>
      </c>
      <c r="W144" s="129">
        <v>2000</v>
      </c>
      <c r="X144" s="113">
        <v>6000</v>
      </c>
      <c r="Y144" s="323">
        <v>2000</v>
      </c>
      <c r="Z144" s="181">
        <f t="shared" si="35"/>
        <v>3</v>
      </c>
      <c r="AA144" s="296"/>
      <c r="AB144" s="281"/>
      <c r="AD144" s="312"/>
      <c r="AE144" s="313"/>
    </row>
    <row r="145" spans="1:31" s="311" customFormat="1">
      <c r="A145" s="300"/>
      <c r="B145" s="301" t="s">
        <v>202</v>
      </c>
      <c r="C145" s="300"/>
      <c r="D145" s="302"/>
      <c r="E145" s="303"/>
      <c r="F145" s="302"/>
      <c r="G145" s="302"/>
      <c r="H145" s="70"/>
      <c r="I145" s="304"/>
      <c r="J145" s="304"/>
      <c r="K145" s="269"/>
      <c r="L145" s="305"/>
      <c r="M145" s="302"/>
      <c r="N145" s="306"/>
      <c r="O145" s="302"/>
      <c r="P145" s="302"/>
      <c r="Q145" s="302"/>
      <c r="R145" s="306"/>
      <c r="S145" s="307"/>
      <c r="T145" s="305"/>
      <c r="U145" s="307"/>
      <c r="V145" s="305"/>
      <c r="W145" s="307"/>
      <c r="X145" s="305"/>
      <c r="Y145" s="327"/>
      <c r="Z145" s="308"/>
      <c r="AA145" s="309"/>
      <c r="AB145" s="310"/>
      <c r="AD145" s="312"/>
      <c r="AE145" s="318"/>
    </row>
    <row r="146" spans="1:31">
      <c r="A146" s="9">
        <v>139</v>
      </c>
      <c r="B146" s="240" t="s">
        <v>192</v>
      </c>
      <c r="C146" s="9">
        <v>3</v>
      </c>
      <c r="D146" s="15"/>
      <c r="E146" s="104"/>
      <c r="F146" s="15"/>
      <c r="G146" s="15"/>
      <c r="H146" s="17"/>
      <c r="I146" s="52"/>
      <c r="J146" s="52"/>
      <c r="K146" s="264"/>
      <c r="L146" s="26"/>
      <c r="M146" s="15"/>
      <c r="N146" s="19"/>
      <c r="O146" s="15"/>
      <c r="P146" s="15"/>
      <c r="Q146" s="15"/>
      <c r="R146" s="19"/>
      <c r="S146" s="54"/>
      <c r="T146" s="26"/>
      <c r="U146" s="54"/>
      <c r="V146" s="26">
        <v>400</v>
      </c>
      <c r="W146" s="54">
        <v>400</v>
      </c>
      <c r="X146" s="26">
        <v>400</v>
      </c>
      <c r="Y146" s="322">
        <v>400</v>
      </c>
      <c r="AA146" s="192"/>
      <c r="AB146" s="233"/>
      <c r="AD146" s="312"/>
    </row>
    <row r="147" spans="1:31">
      <c r="A147" s="9">
        <v>140</v>
      </c>
      <c r="B147" s="241" t="s">
        <v>196</v>
      </c>
      <c r="C147" s="9">
        <v>2</v>
      </c>
      <c r="D147" s="15"/>
      <c r="E147" s="104"/>
      <c r="F147" s="15"/>
      <c r="G147" s="15"/>
      <c r="H147" s="17"/>
      <c r="I147" s="52"/>
      <c r="J147" s="52"/>
      <c r="K147" s="264"/>
      <c r="L147" s="26"/>
      <c r="M147" s="15"/>
      <c r="N147" s="19"/>
      <c r="O147" s="15"/>
      <c r="P147" s="15"/>
      <c r="Q147" s="15"/>
      <c r="R147" s="19"/>
      <c r="S147" s="54"/>
      <c r="T147" s="26"/>
      <c r="U147" s="54"/>
      <c r="V147" s="26">
        <v>27</v>
      </c>
      <c r="W147" s="54">
        <v>27</v>
      </c>
      <c r="X147" s="26">
        <v>27</v>
      </c>
      <c r="Y147" s="322">
        <v>27</v>
      </c>
      <c r="AA147" s="192"/>
      <c r="AB147" s="233"/>
      <c r="AD147" s="312"/>
    </row>
    <row r="148" spans="1:31">
      <c r="A148" s="9">
        <v>141</v>
      </c>
      <c r="B148" s="241" t="s">
        <v>197</v>
      </c>
      <c r="C148" s="9">
        <v>2</v>
      </c>
      <c r="D148" s="15"/>
      <c r="E148" s="104"/>
      <c r="F148" s="15"/>
      <c r="G148" s="15"/>
      <c r="H148" s="17"/>
      <c r="I148" s="52"/>
      <c r="J148" s="52"/>
      <c r="K148" s="264"/>
      <c r="L148" s="26"/>
      <c r="M148" s="15"/>
      <c r="N148" s="19"/>
      <c r="O148" s="15"/>
      <c r="P148" s="15"/>
      <c r="Q148" s="15"/>
      <c r="R148" s="19"/>
      <c r="S148" s="54"/>
      <c r="T148" s="26"/>
      <c r="U148" s="54"/>
      <c r="V148" s="26">
        <v>60</v>
      </c>
      <c r="W148" s="54">
        <v>60</v>
      </c>
      <c r="X148" s="26">
        <v>60</v>
      </c>
      <c r="Y148" s="322">
        <v>60</v>
      </c>
      <c r="AA148" s="192"/>
      <c r="AB148" s="233"/>
      <c r="AD148" s="312"/>
    </row>
    <row r="149" spans="1:31">
      <c r="A149" s="9">
        <v>142</v>
      </c>
      <c r="B149" s="242" t="s">
        <v>198</v>
      </c>
      <c r="C149" s="9">
        <v>2</v>
      </c>
      <c r="D149" s="15"/>
      <c r="E149" s="104"/>
      <c r="F149" s="15"/>
      <c r="G149" s="15"/>
      <c r="H149" s="17"/>
      <c r="I149" s="52"/>
      <c r="J149" s="52"/>
      <c r="K149" s="264"/>
      <c r="L149" s="26"/>
      <c r="M149" s="15"/>
      <c r="N149" s="19"/>
      <c r="O149" s="15"/>
      <c r="P149" s="15"/>
      <c r="Q149" s="15"/>
      <c r="R149" s="19"/>
      <c r="S149" s="54"/>
      <c r="T149" s="26"/>
      <c r="U149" s="54"/>
      <c r="V149" s="26">
        <v>167</v>
      </c>
      <c r="W149" s="54">
        <v>167</v>
      </c>
      <c r="X149" s="26">
        <v>167</v>
      </c>
      <c r="Y149" s="322">
        <v>167</v>
      </c>
      <c r="AA149" s="192"/>
      <c r="AB149" s="233"/>
      <c r="AD149" s="312"/>
    </row>
    <row r="150" spans="1:31">
      <c r="A150" s="9">
        <v>143</v>
      </c>
      <c r="B150" s="243" t="s">
        <v>199</v>
      </c>
      <c r="C150" s="9">
        <v>2</v>
      </c>
      <c r="D150" s="15"/>
      <c r="E150" s="104"/>
      <c r="F150" s="15"/>
      <c r="G150" s="15"/>
      <c r="H150" s="17"/>
      <c r="I150" s="52"/>
      <c r="J150" s="52"/>
      <c r="K150" s="264"/>
      <c r="L150" s="26"/>
      <c r="M150" s="15"/>
      <c r="N150" s="19"/>
      <c r="O150" s="15"/>
      <c r="P150" s="15"/>
      <c r="Q150" s="15"/>
      <c r="R150" s="19"/>
      <c r="S150" s="54"/>
      <c r="T150" s="26"/>
      <c r="U150" s="54"/>
      <c r="V150" s="26">
        <v>11</v>
      </c>
      <c r="W150" s="54">
        <v>11</v>
      </c>
      <c r="X150" s="26">
        <v>11</v>
      </c>
      <c r="Y150" s="322">
        <v>11</v>
      </c>
      <c r="AA150" s="192"/>
      <c r="AB150" s="233"/>
      <c r="AD150" s="312"/>
    </row>
    <row r="151" spans="1:31" ht="12" customHeight="1">
      <c r="A151" s="9">
        <v>144</v>
      </c>
      <c r="B151" s="243" t="s">
        <v>200</v>
      </c>
      <c r="C151" s="9">
        <v>2</v>
      </c>
      <c r="D151" s="15"/>
      <c r="E151" s="104"/>
      <c r="F151" s="15"/>
      <c r="G151" s="15"/>
      <c r="H151" s="17"/>
      <c r="I151" s="52"/>
      <c r="J151" s="52"/>
      <c r="K151" s="264"/>
      <c r="L151" s="26"/>
      <c r="M151" s="15"/>
      <c r="N151" s="19"/>
      <c r="O151" s="15"/>
      <c r="P151" s="15"/>
      <c r="Q151" s="15"/>
      <c r="R151" s="19"/>
      <c r="S151" s="54"/>
      <c r="T151" s="26"/>
      <c r="U151" s="54"/>
      <c r="V151" s="26">
        <v>250</v>
      </c>
      <c r="W151" s="54">
        <v>250</v>
      </c>
      <c r="X151" s="26">
        <v>250</v>
      </c>
      <c r="Y151" s="322">
        <v>250</v>
      </c>
      <c r="AA151" s="192"/>
      <c r="AB151" s="233"/>
      <c r="AD151" s="312"/>
    </row>
    <row r="152" spans="1:31">
      <c r="A152" s="9">
        <v>145</v>
      </c>
      <c r="B152" s="243" t="s">
        <v>201</v>
      </c>
      <c r="C152" s="9">
        <v>2</v>
      </c>
      <c r="D152" s="15"/>
      <c r="E152" s="104"/>
      <c r="F152" s="15"/>
      <c r="G152" s="15"/>
      <c r="H152" s="17"/>
      <c r="I152" s="52"/>
      <c r="J152" s="52"/>
      <c r="K152" s="264"/>
      <c r="L152" s="26"/>
      <c r="M152" s="15"/>
      <c r="N152" s="19"/>
      <c r="O152" s="15"/>
      <c r="P152" s="15"/>
      <c r="Q152" s="15"/>
      <c r="R152" s="19"/>
      <c r="S152" s="54"/>
      <c r="T152" s="26"/>
      <c r="U152" s="54"/>
      <c r="V152" s="26">
        <v>120</v>
      </c>
      <c r="W152" s="54">
        <v>120</v>
      </c>
      <c r="X152" s="26">
        <v>120</v>
      </c>
      <c r="Y152" s="322">
        <v>120</v>
      </c>
      <c r="AA152" s="192"/>
      <c r="AB152" s="233"/>
      <c r="AD152" s="312"/>
    </row>
    <row r="153" spans="1:31">
      <c r="A153" s="9">
        <v>146</v>
      </c>
      <c r="B153" s="243" t="s">
        <v>206</v>
      </c>
      <c r="C153" s="9">
        <v>2</v>
      </c>
      <c r="D153" s="15"/>
      <c r="E153" s="104"/>
      <c r="F153" s="15"/>
      <c r="G153" s="15"/>
      <c r="H153" s="17"/>
      <c r="I153" s="52"/>
      <c r="J153" s="52"/>
      <c r="K153" s="264"/>
      <c r="L153" s="26"/>
      <c r="M153" s="15"/>
      <c r="N153" s="19"/>
      <c r="O153" s="15"/>
      <c r="P153" s="15"/>
      <c r="Q153" s="15"/>
      <c r="R153" s="19"/>
      <c r="S153" s="54"/>
      <c r="T153" s="26"/>
      <c r="U153" s="54"/>
      <c r="V153" s="26">
        <v>10</v>
      </c>
      <c r="W153" s="54">
        <v>10</v>
      </c>
      <c r="X153" s="26">
        <v>10</v>
      </c>
      <c r="Y153" s="322">
        <v>10</v>
      </c>
      <c r="AA153" s="192"/>
      <c r="AB153" s="233"/>
      <c r="AD153" s="312"/>
    </row>
    <row r="154" spans="1:31">
      <c r="A154" s="9">
        <v>147</v>
      </c>
      <c r="B154" s="243" t="s">
        <v>207</v>
      </c>
      <c r="C154" s="9">
        <v>2</v>
      </c>
      <c r="D154" s="15"/>
      <c r="E154" s="104"/>
      <c r="F154" s="15"/>
      <c r="G154" s="15"/>
      <c r="H154" s="17"/>
      <c r="I154" s="52"/>
      <c r="J154" s="52"/>
      <c r="K154" s="264"/>
      <c r="L154" s="26"/>
      <c r="M154" s="15"/>
      <c r="N154" s="19"/>
      <c r="O154" s="15"/>
      <c r="P154" s="15"/>
      <c r="Q154" s="15"/>
      <c r="R154" s="19"/>
      <c r="S154" s="54"/>
      <c r="T154" s="26"/>
      <c r="U154" s="54"/>
      <c r="V154" s="26">
        <v>10</v>
      </c>
      <c r="W154" s="54">
        <v>10</v>
      </c>
      <c r="X154" s="26">
        <v>10</v>
      </c>
      <c r="Y154" s="322">
        <v>10</v>
      </c>
      <c r="AA154" s="192"/>
      <c r="AB154" s="233"/>
      <c r="AD154" s="312"/>
    </row>
    <row r="155" spans="1:31">
      <c r="A155" s="9">
        <v>148</v>
      </c>
      <c r="B155" s="243" t="s">
        <v>208</v>
      </c>
      <c r="C155" s="9">
        <v>2</v>
      </c>
      <c r="D155" s="15"/>
      <c r="E155" s="104"/>
      <c r="F155" s="15"/>
      <c r="G155" s="15"/>
      <c r="H155" s="17"/>
      <c r="I155" s="52"/>
      <c r="J155" s="52"/>
      <c r="K155" s="264"/>
      <c r="L155" s="26"/>
      <c r="M155" s="15"/>
      <c r="N155" s="19"/>
      <c r="O155" s="15"/>
      <c r="P155" s="15"/>
      <c r="Q155" s="15"/>
      <c r="R155" s="19"/>
      <c r="S155" s="54"/>
      <c r="T155" s="26"/>
      <c r="U155" s="54"/>
      <c r="V155" s="26">
        <v>10</v>
      </c>
      <c r="W155" s="54">
        <v>10</v>
      </c>
      <c r="X155" s="26">
        <v>10</v>
      </c>
      <c r="Y155" s="322">
        <v>10</v>
      </c>
      <c r="AA155" s="192"/>
      <c r="AB155" s="233"/>
      <c r="AD155" s="312"/>
    </row>
    <row r="156" spans="1:31">
      <c r="A156" s="9"/>
      <c r="B156" s="11" t="s">
        <v>109</v>
      </c>
      <c r="C156" s="9"/>
      <c r="D156" s="15">
        <v>1043</v>
      </c>
      <c r="E156" s="104">
        <v>1846</v>
      </c>
      <c r="F156" s="15"/>
      <c r="G156" s="15"/>
      <c r="H156" s="17"/>
      <c r="I156" s="52"/>
      <c r="J156" s="52"/>
      <c r="K156" s="264"/>
      <c r="L156" s="26"/>
      <c r="M156" s="15"/>
      <c r="N156" s="19"/>
      <c r="O156" s="15"/>
      <c r="P156" s="15"/>
      <c r="Q156" s="15"/>
      <c r="R156" s="19"/>
      <c r="S156" s="54"/>
      <c r="T156" s="26"/>
      <c r="U156" s="54"/>
      <c r="V156" s="26"/>
      <c r="W156" s="54"/>
      <c r="X156" s="26"/>
      <c r="Y156" s="322"/>
      <c r="Z156" s="181" t="e">
        <f t="shared" ref="Z156" si="41">V156/W156</f>
        <v>#DIV/0!</v>
      </c>
      <c r="AA156" s="192"/>
      <c r="AB156" s="233"/>
      <c r="AD156" s="312"/>
    </row>
    <row r="157" spans="1:31" s="102" customFormat="1">
      <c r="A157" s="29"/>
      <c r="B157" s="29" t="s">
        <v>108</v>
      </c>
      <c r="C157" s="29"/>
      <c r="D157" s="29">
        <f>SUM(D7:D156)</f>
        <v>3549910</v>
      </c>
      <c r="E157" s="67">
        <f>SUM(E7:E156)</f>
        <v>6283341</v>
      </c>
      <c r="F157" s="29">
        <f>SUM(F7:F144)</f>
        <v>20214486</v>
      </c>
      <c r="G157" s="29">
        <f>SUM(G7:G144)</f>
        <v>18201239</v>
      </c>
      <c r="H157" s="71">
        <f t="shared" si="34"/>
        <v>90.040572884217781</v>
      </c>
      <c r="I157" s="29">
        <f>SUM(I7:I144)</f>
        <v>6907108</v>
      </c>
      <c r="J157" s="29">
        <f>SUM(J7:J144)</f>
        <v>6611362</v>
      </c>
      <c r="K157" s="268">
        <f t="shared" si="36"/>
        <v>95.718236923470727</v>
      </c>
      <c r="L157" s="270">
        <f>SUM(L7:L144)</f>
        <v>19808339</v>
      </c>
      <c r="M157" s="29">
        <f>SUM(M7:M144)</f>
        <v>9123562</v>
      </c>
      <c r="N157" s="71">
        <f t="shared" ref="N157" si="42">M157/L157*100</f>
        <v>46.059197593498375</v>
      </c>
      <c r="O157" s="29">
        <f>SUM(O7:O139)</f>
        <v>18247124</v>
      </c>
      <c r="P157" s="29">
        <f>SUM(P7:P139)</f>
        <v>6907973</v>
      </c>
      <c r="Q157" s="29">
        <f>SUM(Q7:Q139)</f>
        <v>3110732</v>
      </c>
      <c r="R157" s="71">
        <f>Q157*100/P157</f>
        <v>45.031038772155014</v>
      </c>
      <c r="S157" s="271">
        <f>SUM(S7:S139)</f>
        <v>6221464</v>
      </c>
      <c r="T157" s="270">
        <f>SUM(T7:T139)</f>
        <v>19823210</v>
      </c>
      <c r="U157" s="271">
        <f>SUM(U7:U144)</f>
        <v>7004351</v>
      </c>
      <c r="V157" s="270">
        <f>SUM(V7:V155)</f>
        <v>16880765.090839997</v>
      </c>
      <c r="W157" s="271">
        <f>SUM(W7:W155)</f>
        <v>6158993.0302800005</v>
      </c>
      <c r="X157" s="270">
        <f>SUM(X7:X155)</f>
        <v>16880765</v>
      </c>
      <c r="Y157" s="328">
        <f>SUM(Y7:Y156)</f>
        <v>6158993</v>
      </c>
      <c r="Z157" s="181">
        <f t="shared" si="35"/>
        <v>2.7408319846844447</v>
      </c>
      <c r="AA157" s="198"/>
      <c r="AB157" s="183"/>
      <c r="AD157" s="312"/>
    </row>
    <row r="158" spans="1:31" s="87" customFormat="1">
      <c r="A158" s="78"/>
      <c r="B158" s="57" t="s">
        <v>141</v>
      </c>
      <c r="C158" s="79"/>
      <c r="D158" s="76">
        <f>D8+D9+D10+D11+D12+D13+D14+D16+D17+D22+D23+D25+D26+D27+D29+D30+D31+D33+D34+D35+D36+D37+D47+D48+D49+D50+D51+D52+D53+D57+D58+D60+D66+D68+D85+D86+D87+D88+D89+D90+D92+D93+D94+D95+D96+D97+D99+D101+D102+D103+D104+D105+D107+D108+D109+D111+D112+D113+D114+D115+D116+D117+D118+D119+D120+D121+D122+D123+D124+D125+D137+D70+D71</f>
        <v>1277461</v>
      </c>
      <c r="E158" s="77">
        <f>E8+E9+E10+E11+E12+E13+E14+E16+E17+E22+E23+E25+E26+E27+E29+E30+E31+E33+E34+E35+E36+E37+E47+E48+E49+E50+E51+E52+E53+E57+E58+E60+E66+E68+E85+E86+E87+E88+E89+E90+E92+E93+E94+E95+E96+E97+E99+E101+E102+E103+E104+E105+E107+E108+E109+E111+E112+E113+E114+E115+E116+E117+E118+E119+E120+E121+E122+E123+E124+E125+E137</f>
        <v>2199438</v>
      </c>
      <c r="F158" s="76"/>
      <c r="G158" s="76"/>
      <c r="H158" s="88"/>
      <c r="I158" s="89"/>
      <c r="J158" s="89"/>
      <c r="K158" s="265"/>
      <c r="L158" s="272"/>
      <c r="M158" s="76"/>
      <c r="N158" s="91"/>
      <c r="O158" s="76"/>
      <c r="P158" s="92"/>
      <c r="Q158" s="92"/>
      <c r="R158" s="93"/>
      <c r="S158" s="273"/>
      <c r="T158" s="205"/>
      <c r="U158" s="273"/>
      <c r="V158" s="205"/>
      <c r="W158" s="76">
        <f>W8+W9+W10+W11+W12+W13+W14+W16+W17+W22+W23+W25+W26+W27+W29+W30+W31+W33+W34+W35+W36+W37+W47+W48+W49+W50+W51+W52+W53+W57+W58+W60+W66+W68+W85+W86+W87+W88+W89+W90+W92+W93+W94+W95+W96+W97+W99+W101+W102+W103+W104+W105+W107+W108+W109+W111+W112+W113+W114+W115+W116+W117+W118+W119+W120+W121+W122+W123+W124+W125+W137+W70+W71+W141+W142+W143+W144</f>
        <v>2280611.6029199995</v>
      </c>
      <c r="X158" s="205"/>
      <c r="Y158" s="76">
        <f>Y8+Y9+Y10+Y11+Y12+Y13+Y14+Y16+Y17+Y22+Y23+Y25+Y26+Y27+Y29+Y30+Y31+Y33+Y34+Y35+Y36+Y37+Y47+Y48+Y49+Y50+Y51+Y52+Y53+Y57+Y58+Y60+Y66+Y68+Y85+Y86+Y87+Y88+Y89+Y90+Y92+Y93+Y94+Y95+Y96+Y97+Y99+Y101+Y102+Y103+Y104+Y105+Y107+Y108+Y109+Y111+Y112+Y113+Y114+Y115+Y116+Y117+Y118+Y119+Y120+Y121+Y122+Y123+Y124+Y125+Y137+Y70+Y71+Y141+Y142+Y143+Y144</f>
        <v>2280612</v>
      </c>
      <c r="Z158" s="184"/>
      <c r="AA158" s="199"/>
      <c r="AB158" s="282"/>
      <c r="AD158" s="312"/>
      <c r="AE158" s="319"/>
    </row>
    <row r="159" spans="1:31" s="87" customFormat="1">
      <c r="A159" s="78"/>
      <c r="B159" s="57" t="s">
        <v>142</v>
      </c>
      <c r="C159" s="79"/>
      <c r="D159" s="76">
        <f>D7+D15+D18+D19+D20+D24+D21+D28+D32+D38+D44+D45+D46+D56+D59+D61+D62+D63+D64+D67+D72+D83+D91+D98+D100+D106+D110+D130+D132+D133+D134+D135+D138</f>
        <v>874860</v>
      </c>
      <c r="E159" s="77">
        <f>E7+E15+E18+E19+E20+E24+E21+E28+E32+E38+E44+E45+E46+E56+E59+E61+E62+E63+E64+E67+E72+E83+E91+E98+E100+E106+E110+E130+E132+E133+E134+E135+E138</f>
        <v>1548503</v>
      </c>
      <c r="F159" s="76"/>
      <c r="G159" s="76"/>
      <c r="H159" s="88"/>
      <c r="I159" s="89"/>
      <c r="J159" s="89"/>
      <c r="K159" s="265"/>
      <c r="L159" s="272"/>
      <c r="M159" s="76"/>
      <c r="N159" s="91"/>
      <c r="O159" s="76"/>
      <c r="P159" s="92"/>
      <c r="Q159" s="92"/>
      <c r="R159" s="93"/>
      <c r="S159" s="273"/>
      <c r="T159" s="205"/>
      <c r="U159" s="273"/>
      <c r="V159" s="205"/>
      <c r="W159" s="76">
        <f>W7+W15+W18+W19+W20+W24+W21+W28+W32+W38+W44+W45+W46+W56+W59+W61+W62+W63+W64+W67+W72+W83+W91+W98+W100+W106+W110+W130+W132+W133+W134+W135+W138+W147+W149+W148+W150+W151+W152+W153+W154+W155+W140</f>
        <v>1579769.36359</v>
      </c>
      <c r="X159" s="205"/>
      <c r="Y159" s="76">
        <f>Y7+Y15+Y18+Y19+Y20+Y24+Y21+Y28+Y32+Y38+Y44+Y45+Y46+Y56+Y59+Y61+Y62+Y63+Y64+Y67+Y72+Y83+Y91+Y98+Y100+Y106+Y110+Y130+Y132+Y133+Y134+Y135+Y138+Y147+Y149+Y148+Y150+Y151+Y152+Y153+Y154+Y155+Y140</f>
        <v>1579769</v>
      </c>
      <c r="Z159" s="184"/>
      <c r="AA159" s="199"/>
      <c r="AB159" s="282"/>
      <c r="AD159" s="312"/>
      <c r="AE159" s="319"/>
    </row>
    <row r="160" spans="1:31" s="87" customFormat="1">
      <c r="A160" s="78"/>
      <c r="B160" s="57" t="s">
        <v>165</v>
      </c>
      <c r="C160" s="79"/>
      <c r="D160" s="76">
        <f>D39+D40+D41+D42+D43+D54+D55+D65+D69+D73+D74+D75+D76+D77+D78+D79+D80+D81+D82+D84+D126+D127+D128+D129+D131+D136+D139</f>
        <v>1396546</v>
      </c>
      <c r="E160" s="77">
        <f>E39+E40+E41+E42+E43+E54+E55+E65+E69+E73+E74+E75+E76+E77+E78+E79+E80+E81+E82+E84+E126+E127+E128+E129+E131+E136+E139</f>
        <v>2471887</v>
      </c>
      <c r="F160" s="76"/>
      <c r="G160" s="76"/>
      <c r="H160" s="88"/>
      <c r="I160" s="89"/>
      <c r="J160" s="89"/>
      <c r="K160" s="265"/>
      <c r="L160" s="272"/>
      <c r="M160" s="76"/>
      <c r="N160" s="91"/>
      <c r="O160" s="76"/>
      <c r="P160" s="92"/>
      <c r="Q160" s="92"/>
      <c r="R160" s="93"/>
      <c r="S160" s="273"/>
      <c r="T160" s="205"/>
      <c r="U160" s="273"/>
      <c r="V160" s="205"/>
      <c r="W160" s="76">
        <f>W39+W40+W41+W42+W43+W54+W55+W65+W69+W73+W74+W75+W76+W77+W78+W79+W80+W81+W82+W84+W126+W127+W128+W129+W131+W136+W139+W146</f>
        <v>2298612.0637699999</v>
      </c>
      <c r="X160" s="205"/>
      <c r="Y160" s="76">
        <f>Y39+Y40+Y41+Y42+Y43+Y54+Y55+Y65+Y69+Y73+Y74+Y75+Y76+Y77+Y78+Y79+Y80+Y81+Y82+Y84+Y126+Y127+Y128+Y129+Y131+Y136+Y139+Y146</f>
        <v>2298612</v>
      </c>
      <c r="Z160" s="184"/>
      <c r="AA160" s="199"/>
      <c r="AB160" s="282"/>
      <c r="AD160" s="312"/>
      <c r="AE160" s="319"/>
    </row>
    <row r="161" spans="1:31" s="33" customFormat="1">
      <c r="A161" s="27"/>
      <c r="B161" s="10" t="s">
        <v>109</v>
      </c>
      <c r="C161" s="28"/>
      <c r="D161" s="74">
        <f>D156</f>
        <v>1043</v>
      </c>
      <c r="E161" s="75">
        <f>E156</f>
        <v>1846</v>
      </c>
      <c r="F161" s="29"/>
      <c r="G161" s="29"/>
      <c r="H161" s="68"/>
      <c r="I161" s="69"/>
      <c r="J161" s="69"/>
      <c r="K161" s="269"/>
      <c r="L161" s="270"/>
      <c r="M161" s="29"/>
      <c r="N161" s="71"/>
      <c r="O161" s="29"/>
      <c r="P161" s="72"/>
      <c r="Q161" s="72"/>
      <c r="R161" s="73"/>
      <c r="S161" s="274"/>
      <c r="T161" s="206"/>
      <c r="U161" s="274"/>
      <c r="V161" s="206"/>
      <c r="W161" s="74">
        <f>W156</f>
        <v>0</v>
      </c>
      <c r="X161" s="206"/>
      <c r="Y161" s="74">
        <f>Y156</f>
        <v>0</v>
      </c>
      <c r="Z161" s="180"/>
      <c r="AA161" s="201"/>
      <c r="AB161" s="283"/>
      <c r="AD161" s="312"/>
      <c r="AE161" s="320"/>
    </row>
    <row r="162" spans="1:31" s="33" customFormat="1" ht="13.5" thickBot="1">
      <c r="A162" s="27"/>
      <c r="B162" s="20" t="s">
        <v>108</v>
      </c>
      <c r="C162" s="28"/>
      <c r="D162" s="29">
        <f>D158+D159+D160+D161</f>
        <v>3549910</v>
      </c>
      <c r="E162" s="67">
        <f>E158+E159+E160+E161</f>
        <v>6221674</v>
      </c>
      <c r="F162" s="29"/>
      <c r="G162" s="29"/>
      <c r="H162" s="68"/>
      <c r="I162" s="69"/>
      <c r="J162" s="69"/>
      <c r="K162" s="269"/>
      <c r="L162" s="30"/>
      <c r="M162" s="31"/>
      <c r="N162" s="32"/>
      <c r="O162" s="31"/>
      <c r="P162" s="275"/>
      <c r="Q162" s="275"/>
      <c r="R162" s="276"/>
      <c r="S162" s="277"/>
      <c r="T162" s="207"/>
      <c r="U162" s="277"/>
      <c r="V162" s="207"/>
      <c r="W162" s="29">
        <f>W158+W159+W160+W161</f>
        <v>6158993.0302799996</v>
      </c>
      <c r="X162" s="207"/>
      <c r="Y162" s="29">
        <f>Y158+Y159+Y160+Y161</f>
        <v>6158993</v>
      </c>
      <c r="Z162" s="183"/>
      <c r="AA162" s="201"/>
      <c r="AB162" s="283"/>
      <c r="AD162" s="312"/>
      <c r="AE162" s="320"/>
    </row>
    <row r="163" spans="1:31">
      <c r="E163" s="12">
        <v>124348</v>
      </c>
      <c r="Q163" s="3">
        <v>5873</v>
      </c>
      <c r="W163" s="14">
        <v>6158993</v>
      </c>
      <c r="Y163" s="14">
        <v>6158993</v>
      </c>
      <c r="AD163" s="312"/>
    </row>
    <row r="164" spans="1:31">
      <c r="E164" s="41">
        <f>E157-E163</f>
        <v>6158993</v>
      </c>
      <c r="W164" s="238">
        <f>W163-W157</f>
        <v>-3.0280000530183315E-2</v>
      </c>
      <c r="Y164" s="238">
        <f>Y163-Y157</f>
        <v>0</v>
      </c>
    </row>
    <row r="165" spans="1:31" hidden="1">
      <c r="A165" s="212" t="s">
        <v>181</v>
      </c>
      <c r="B165" s="213"/>
      <c r="E165" s="41"/>
    </row>
    <row r="166" spans="1:31" hidden="1">
      <c r="A166" s="210" t="s">
        <v>183</v>
      </c>
      <c r="B166" s="211"/>
      <c r="E166" s="41"/>
      <c r="R166" s="231"/>
      <c r="S166" s="232"/>
      <c r="T166" s="233"/>
      <c r="U166" s="233"/>
    </row>
    <row r="167" spans="1:31" hidden="1">
      <c r="A167" s="210" t="s">
        <v>184</v>
      </c>
      <c r="B167" s="211"/>
      <c r="E167" s="41"/>
      <c r="R167" s="231"/>
      <c r="S167" s="234"/>
      <c r="T167" s="233"/>
      <c r="U167" s="233"/>
    </row>
    <row r="168" spans="1:31" hidden="1">
      <c r="A168" s="210" t="s">
        <v>185</v>
      </c>
      <c r="B168" s="211"/>
      <c r="E168" s="41"/>
      <c r="R168" s="231"/>
      <c r="S168" s="234"/>
      <c r="T168" s="233"/>
      <c r="U168" s="233"/>
    </row>
    <row r="169" spans="1:31" hidden="1">
      <c r="A169" s="210" t="s">
        <v>186</v>
      </c>
      <c r="B169" s="211"/>
      <c r="E169" s="41"/>
      <c r="R169" s="231"/>
      <c r="S169" s="235"/>
      <c r="T169" s="233"/>
      <c r="U169" s="233"/>
    </row>
    <row r="170" spans="1:31" hidden="1">
      <c r="A170" s="210" t="s">
        <v>187</v>
      </c>
      <c r="B170" s="211"/>
      <c r="E170" s="41"/>
      <c r="R170" s="231"/>
      <c r="S170" s="232"/>
      <c r="T170" s="233"/>
      <c r="U170" s="233"/>
    </row>
    <row r="171" spans="1:31" hidden="1">
      <c r="A171" s="210" t="s">
        <v>188</v>
      </c>
      <c r="B171" s="211"/>
      <c r="E171" s="41"/>
    </row>
    <row r="172" spans="1:31" hidden="1">
      <c r="A172" s="210" t="s">
        <v>182</v>
      </c>
      <c r="B172" s="211"/>
      <c r="E172" s="41"/>
    </row>
    <row r="173" spans="1:31" hidden="1">
      <c r="A173" s="210"/>
      <c r="B173" s="211"/>
      <c r="E173" s="41"/>
    </row>
    <row r="174" spans="1:31">
      <c r="A174" s="246" t="s">
        <v>181</v>
      </c>
      <c r="B174" s="211"/>
      <c r="E174" s="41"/>
    </row>
    <row r="175" spans="1:31">
      <c r="A175" s="244" t="s">
        <v>204</v>
      </c>
      <c r="B175" s="213"/>
      <c r="E175" s="41"/>
    </row>
    <row r="176" spans="1:31">
      <c r="A176" s="244" t="s">
        <v>203</v>
      </c>
      <c r="B176" s="245"/>
      <c r="E176" s="100"/>
    </row>
    <row r="177" spans="1:31">
      <c r="A177" s="244"/>
      <c r="B177" s="245"/>
      <c r="E177" s="100"/>
    </row>
    <row r="178" spans="1:31">
      <c r="A178" s="215" t="s">
        <v>209</v>
      </c>
      <c r="E178" s="100"/>
    </row>
    <row r="179" spans="1:31">
      <c r="A179" s="39" t="s">
        <v>146</v>
      </c>
    </row>
    <row r="180" spans="1:31">
      <c r="A180" s="40" t="s">
        <v>167</v>
      </c>
    </row>
    <row r="181" spans="1:31">
      <c r="A181" s="40"/>
    </row>
    <row r="182" spans="1:31">
      <c r="A182" s="51" t="s">
        <v>168</v>
      </c>
    </row>
    <row r="183" spans="1:31" s="50" customFormat="1">
      <c r="A183" s="42" t="s">
        <v>141</v>
      </c>
      <c r="B183" s="43"/>
      <c r="C183" s="44"/>
      <c r="D183" s="59">
        <f>E158*1.77/E162</f>
        <v>0.62571668975262928</v>
      </c>
      <c r="E183" s="45"/>
      <c r="F183" s="46"/>
      <c r="G183" s="47"/>
      <c r="H183" s="48"/>
      <c r="I183" s="48"/>
      <c r="J183" s="48"/>
      <c r="K183" s="48"/>
      <c r="L183" s="46"/>
      <c r="M183" s="46"/>
      <c r="N183" s="49"/>
      <c r="O183" s="46"/>
      <c r="P183" s="44"/>
      <c r="Q183" s="44"/>
      <c r="R183" s="63"/>
      <c r="S183" s="64"/>
      <c r="T183" s="44"/>
      <c r="U183" s="44"/>
      <c r="V183" s="47"/>
      <c r="W183" s="47"/>
      <c r="X183" s="47"/>
      <c r="Y183" s="47"/>
      <c r="Z183" s="182"/>
      <c r="AA183" s="126"/>
      <c r="AB183" s="208"/>
      <c r="AE183" s="313"/>
    </row>
    <row r="184" spans="1:31" s="50" customFormat="1">
      <c r="A184" s="42" t="s">
        <v>142</v>
      </c>
      <c r="B184" s="43"/>
      <c r="C184" s="44"/>
      <c r="D184" s="59">
        <f>E159*1.77/E162-0.01</f>
        <v>0.43053261389137393</v>
      </c>
      <c r="E184" s="45"/>
      <c r="F184" s="46"/>
      <c r="G184" s="47"/>
      <c r="H184" s="48"/>
      <c r="I184" s="48"/>
      <c r="J184" s="48"/>
      <c r="K184" s="48"/>
      <c r="L184" s="46"/>
      <c r="M184" s="46"/>
      <c r="N184" s="49"/>
      <c r="O184" s="46"/>
      <c r="P184" s="44"/>
      <c r="Q184" s="44"/>
      <c r="R184" s="63"/>
      <c r="S184" s="64"/>
      <c r="T184" s="44"/>
      <c r="U184" s="44"/>
      <c r="V184" s="47"/>
      <c r="W184" s="47"/>
      <c r="X184" s="47"/>
      <c r="Y184" s="47"/>
      <c r="Z184" s="182"/>
      <c r="AA184" s="126"/>
      <c r="AB184" s="208"/>
      <c r="AE184" s="313"/>
    </row>
    <row r="185" spans="1:31" s="50" customFormat="1">
      <c r="A185" s="42" t="s">
        <v>143</v>
      </c>
      <c r="B185" s="43"/>
      <c r="C185" s="44"/>
      <c r="D185" s="59">
        <f>E160*1.77/E162</f>
        <v>0.70322552901357416</v>
      </c>
      <c r="E185" s="45"/>
      <c r="F185" s="46"/>
      <c r="G185" s="47"/>
      <c r="H185" s="48"/>
      <c r="I185" s="48"/>
      <c r="J185" s="48"/>
      <c r="K185" s="48"/>
      <c r="L185" s="46"/>
      <c r="M185" s="46"/>
      <c r="N185" s="49"/>
      <c r="O185" s="46"/>
      <c r="P185" s="44"/>
      <c r="Q185" s="44"/>
      <c r="R185" s="63"/>
      <c r="S185" s="64"/>
      <c r="T185" s="44"/>
      <c r="U185" s="44"/>
      <c r="V185" s="47"/>
      <c r="W185" s="47"/>
      <c r="X185" s="47"/>
      <c r="Y185" s="47"/>
      <c r="Z185" s="182"/>
      <c r="AA185" s="126"/>
      <c r="AB185" s="208"/>
      <c r="AE185" s="313"/>
    </row>
    <row r="186" spans="1:31" s="50" customFormat="1">
      <c r="A186" s="42" t="s">
        <v>144</v>
      </c>
      <c r="B186" s="43"/>
      <c r="C186" s="44"/>
      <c r="D186" s="59">
        <f>0.64+0.43+0.7</f>
        <v>1.77</v>
      </c>
      <c r="E186" s="45"/>
      <c r="F186" s="46"/>
      <c r="G186" s="47"/>
      <c r="H186" s="48"/>
      <c r="I186" s="48"/>
      <c r="J186" s="48"/>
      <c r="K186" s="48"/>
      <c r="L186" s="46"/>
      <c r="M186" s="46"/>
      <c r="N186" s="49"/>
      <c r="O186" s="46"/>
      <c r="P186" s="44"/>
      <c r="Q186" s="44"/>
      <c r="R186" s="63"/>
      <c r="S186" s="64"/>
      <c r="T186" s="44"/>
      <c r="U186" s="44"/>
      <c r="V186" s="47"/>
      <c r="W186" s="47"/>
      <c r="X186" s="47"/>
      <c r="Y186" s="47"/>
      <c r="Z186" s="182"/>
      <c r="AA186" s="126"/>
      <c r="AB186" s="208"/>
      <c r="AE186" s="313"/>
    </row>
    <row r="188" spans="1:31" hidden="1">
      <c r="A188" s="51" t="s">
        <v>169</v>
      </c>
    </row>
    <row r="189" spans="1:31" s="50" customFormat="1" hidden="1">
      <c r="A189" s="42" t="s">
        <v>141</v>
      </c>
      <c r="B189" s="43"/>
      <c r="C189" s="44"/>
      <c r="D189" s="59">
        <f>W158*1.77/W162</f>
        <v>0.65541274642177727</v>
      </c>
      <c r="E189" s="45"/>
      <c r="F189" s="46"/>
      <c r="G189" s="47"/>
      <c r="H189" s="48"/>
      <c r="I189" s="48"/>
      <c r="J189" s="48"/>
      <c r="K189" s="48"/>
      <c r="L189" s="46"/>
      <c r="M189" s="46"/>
      <c r="N189" s="49"/>
      <c r="O189" s="46"/>
      <c r="P189" s="44"/>
      <c r="Q189" s="44"/>
      <c r="R189" s="63"/>
      <c r="S189" s="64"/>
      <c r="T189" s="44"/>
      <c r="U189" s="44"/>
      <c r="V189" s="47"/>
      <c r="W189" s="47"/>
      <c r="X189" s="47"/>
      <c r="Y189" s="47"/>
      <c r="Z189" s="182"/>
      <c r="AA189" s="126"/>
      <c r="AB189" s="208"/>
      <c r="AE189" s="313"/>
    </row>
    <row r="190" spans="1:31" s="50" customFormat="1" hidden="1">
      <c r="A190" s="42" t="s">
        <v>142</v>
      </c>
      <c r="B190" s="43"/>
      <c r="C190" s="44"/>
      <c r="D190" s="59">
        <f>W159*1.77/W162</f>
        <v>0.45400145117994717</v>
      </c>
      <c r="E190" s="45"/>
      <c r="F190" s="46"/>
      <c r="G190" s="47"/>
      <c r="H190" s="48"/>
      <c r="I190" s="48"/>
      <c r="J190" s="48"/>
      <c r="K190" s="48"/>
      <c r="L190" s="46"/>
      <c r="M190" s="46"/>
      <c r="N190" s="49"/>
      <c r="O190" s="46"/>
      <c r="P190" s="44"/>
      <c r="Q190" s="44"/>
      <c r="R190" s="63"/>
      <c r="S190" s="64"/>
      <c r="T190" s="44"/>
      <c r="U190" s="44"/>
      <c r="V190" s="47"/>
      <c r="W190" s="47"/>
      <c r="X190" s="47"/>
      <c r="Y190" s="47"/>
      <c r="Z190" s="182"/>
      <c r="AA190" s="126"/>
      <c r="AB190" s="208"/>
      <c r="AE190" s="313"/>
    </row>
    <row r="191" spans="1:31" s="50" customFormat="1" hidden="1">
      <c r="A191" s="42" t="s">
        <v>143</v>
      </c>
      <c r="B191" s="43"/>
      <c r="C191" s="44"/>
      <c r="D191" s="59">
        <f>W160*1.77/W162</f>
        <v>0.66058580239827547</v>
      </c>
      <c r="E191" s="45"/>
      <c r="F191" s="46"/>
      <c r="G191" s="47"/>
      <c r="H191" s="48"/>
      <c r="I191" s="48"/>
      <c r="J191" s="48"/>
      <c r="K191" s="48"/>
      <c r="L191" s="46"/>
      <c r="M191" s="46"/>
      <c r="N191" s="49"/>
      <c r="O191" s="46"/>
      <c r="P191" s="44"/>
      <c r="Q191" s="44"/>
      <c r="R191" s="63"/>
      <c r="S191" s="64"/>
      <c r="T191" s="44"/>
      <c r="U191" s="44"/>
      <c r="V191" s="47"/>
      <c r="W191" s="47"/>
      <c r="X191" s="47"/>
      <c r="Y191" s="47"/>
      <c r="Z191" s="182"/>
      <c r="AA191" s="126"/>
      <c r="AB191" s="208"/>
      <c r="AE191" s="313"/>
    </row>
    <row r="192" spans="1:31" s="50" customFormat="1" hidden="1">
      <c r="A192" s="42" t="s">
        <v>144</v>
      </c>
      <c r="B192" s="43"/>
      <c r="C192" s="44"/>
      <c r="D192" s="59">
        <f>D189+D190+D191</f>
        <v>1.77</v>
      </c>
      <c r="E192" s="45"/>
      <c r="F192" s="46"/>
      <c r="G192" s="47"/>
      <c r="H192" s="48"/>
      <c r="I192" s="48"/>
      <c r="J192" s="48"/>
      <c r="K192" s="48"/>
      <c r="L192" s="46"/>
      <c r="M192" s="46"/>
      <c r="N192" s="49"/>
      <c r="O192" s="46"/>
      <c r="P192" s="44"/>
      <c r="Q192" s="44"/>
      <c r="R192" s="63"/>
      <c r="S192" s="64"/>
      <c r="T192" s="44"/>
      <c r="U192" s="44"/>
      <c r="V192" s="47"/>
      <c r="W192" s="47"/>
      <c r="X192" s="47"/>
      <c r="Y192" s="47"/>
      <c r="Z192" s="182"/>
      <c r="AA192" s="126"/>
      <c r="AB192" s="208"/>
      <c r="AE192" s="313"/>
    </row>
  </sheetData>
  <autoFilter ref="A3:W164">
    <filterColumn colId="5" showButton="0"/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1" showButton="0"/>
  </autoFilter>
  <mergeCells count="57">
    <mergeCell ref="A1:W1"/>
    <mergeCell ref="A3:A5"/>
    <mergeCell ref="B3:B5"/>
    <mergeCell ref="C3:C5"/>
    <mergeCell ref="D3:D5"/>
    <mergeCell ref="E3:E5"/>
    <mergeCell ref="F3:K3"/>
    <mergeCell ref="L3:S3"/>
    <mergeCell ref="T3:U4"/>
    <mergeCell ref="V3:W4"/>
    <mergeCell ref="AA44:AB44"/>
    <mergeCell ref="F4:H4"/>
    <mergeCell ref="I4:K4"/>
    <mergeCell ref="L4:O4"/>
    <mergeCell ref="P4:S4"/>
    <mergeCell ref="AB7:AB8"/>
    <mergeCell ref="AA12:AB12"/>
    <mergeCell ref="AA14:AB14"/>
    <mergeCell ref="AA21:AB21"/>
    <mergeCell ref="AA31:AB31"/>
    <mergeCell ref="AA36:AB36"/>
    <mergeCell ref="AA37:AB37"/>
    <mergeCell ref="AA93:AB93"/>
    <mergeCell ref="AA45:AB45"/>
    <mergeCell ref="AA46:AB46"/>
    <mergeCell ref="AA50:AB50"/>
    <mergeCell ref="AA51:AB51"/>
    <mergeCell ref="AA52:AB52"/>
    <mergeCell ref="AA57:AB57"/>
    <mergeCell ref="AA58:AB58"/>
    <mergeCell ref="AA68:AB68"/>
    <mergeCell ref="AA69:AB69"/>
    <mergeCell ref="AA76:AB76"/>
    <mergeCell ref="AA92:AB92"/>
    <mergeCell ref="AA127:AB127"/>
    <mergeCell ref="AA94:AB94"/>
    <mergeCell ref="AA95:AB95"/>
    <mergeCell ref="AA96:AB96"/>
    <mergeCell ref="AA97:AB97"/>
    <mergeCell ref="AA98:AB98"/>
    <mergeCell ref="AA99:AB99"/>
    <mergeCell ref="AA135:AB135"/>
    <mergeCell ref="AA136:AB136"/>
    <mergeCell ref="AA138:AB138"/>
    <mergeCell ref="AA139:AB139"/>
    <mergeCell ref="X3:Y4"/>
    <mergeCell ref="AA128:AB128"/>
    <mergeCell ref="AA129:AB129"/>
    <mergeCell ref="AA130:AB130"/>
    <mergeCell ref="AA131:AB131"/>
    <mergeCell ref="AA133:AB133"/>
    <mergeCell ref="AA134:AB134"/>
    <mergeCell ref="AA101:AB101"/>
    <mergeCell ref="AA102:AB102"/>
    <mergeCell ref="AA103:AB103"/>
    <mergeCell ref="AA105:AB105"/>
    <mergeCell ref="AA126:AB126"/>
  </mergeCells>
  <printOptions horizontalCentered="1"/>
  <pageMargins left="0" right="0.19685039370078741" top="0" bottom="0" header="0.31496062992125984" footer="0.19685039370078741"/>
  <pageSetup paperSize="9" scale="70" firstPageNumber="135" fitToHeight="11" orientation="landscape" useFirstPageNumber="1" r:id="rId1"/>
  <rowBreaks count="2" manualBreakCount="2">
    <brk id="132" max="24" man="1"/>
    <brk id="192" max="2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159"/>
  <sheetViews>
    <sheetView tabSelected="1" zoomScaleNormal="100" workbookViewId="0">
      <pane ySplit="4" topLeftCell="A152" activePane="bottomLeft" state="frozen"/>
      <selection pane="bottomLeft" activeCell="C157" sqref="C157:C158"/>
    </sheetView>
  </sheetViews>
  <sheetFormatPr defaultRowHeight="12.75"/>
  <cols>
    <col min="1" max="1" width="4.28515625" style="503" customWidth="1"/>
    <col min="2" max="2" width="55.28515625" style="360" customWidth="1"/>
    <col min="3" max="3" width="12.7109375" style="349" customWidth="1"/>
    <col min="4" max="4" width="14.28515625" style="349" customWidth="1"/>
    <col min="5" max="5" width="12.140625" style="349" hidden="1" customWidth="1"/>
    <col min="6" max="6" width="13.28515625" style="349" hidden="1" customWidth="1"/>
    <col min="7" max="7" width="12.140625" style="349" hidden="1" customWidth="1"/>
    <col min="8" max="9" width="10.42578125" style="349" hidden="1" customWidth="1"/>
    <col min="10" max="10" width="7.5703125" style="350" hidden="1" customWidth="1"/>
    <col min="11" max="11" width="7.85546875" style="334" hidden="1" customWidth="1"/>
    <col min="12" max="16384" width="9.140625" style="334"/>
  </cols>
  <sheetData>
    <row r="1" spans="1:11" ht="30.75" customHeight="1" thickBot="1">
      <c r="A1" s="374" t="s">
        <v>361</v>
      </c>
      <c r="B1" s="374"/>
      <c r="C1" s="374"/>
      <c r="D1" s="374"/>
    </row>
    <row r="2" spans="1:11" ht="21" customHeight="1">
      <c r="A2" s="557" t="s">
        <v>0</v>
      </c>
      <c r="B2" s="557" t="s">
        <v>1</v>
      </c>
      <c r="C2" s="553" t="s">
        <v>364</v>
      </c>
      <c r="D2" s="554"/>
      <c r="E2" s="550" t="s">
        <v>353</v>
      </c>
      <c r="F2" s="551"/>
      <c r="G2" s="552" t="s">
        <v>359</v>
      </c>
      <c r="H2" s="552"/>
      <c r="I2" s="339"/>
      <c r="J2" s="348"/>
    </row>
    <row r="3" spans="1:11" ht="18" customHeight="1">
      <c r="A3" s="557"/>
      <c r="B3" s="557"/>
      <c r="C3" s="555"/>
      <c r="D3" s="556"/>
      <c r="E3" s="550"/>
      <c r="F3" s="551"/>
      <c r="G3" s="552"/>
      <c r="H3" s="552"/>
      <c r="I3" s="339"/>
      <c r="J3" s="348"/>
    </row>
    <row r="4" spans="1:11" ht="47.25" customHeight="1">
      <c r="A4" s="557"/>
      <c r="B4" s="557"/>
      <c r="C4" s="335" t="s">
        <v>136</v>
      </c>
      <c r="D4" s="336" t="s">
        <v>137</v>
      </c>
      <c r="E4" s="338" t="s">
        <v>136</v>
      </c>
      <c r="F4" s="504" t="s">
        <v>137</v>
      </c>
      <c r="G4" s="504" t="s">
        <v>136</v>
      </c>
      <c r="H4" s="504" t="s">
        <v>137</v>
      </c>
      <c r="I4" s="339"/>
      <c r="J4" s="340"/>
    </row>
    <row r="5" spans="1:11" s="356" customFormat="1" ht="14.25" customHeight="1">
      <c r="A5" s="355">
        <v>1</v>
      </c>
      <c r="B5" s="355">
        <v>2</v>
      </c>
      <c r="C5" s="335">
        <v>3</v>
      </c>
      <c r="D5" s="336">
        <v>4</v>
      </c>
      <c r="E5" s="338" t="s">
        <v>354</v>
      </c>
      <c r="F5" s="504" t="s">
        <v>355</v>
      </c>
      <c r="G5" s="504" t="s">
        <v>356</v>
      </c>
      <c r="H5" s="504" t="s">
        <v>357</v>
      </c>
      <c r="I5" s="339"/>
      <c r="J5" s="340"/>
    </row>
    <row r="6" spans="1:11" ht="26.25" customHeight="1">
      <c r="A6" s="330">
        <v>1</v>
      </c>
      <c r="B6" s="331" t="s">
        <v>230</v>
      </c>
      <c r="C6" s="335">
        <v>132838</v>
      </c>
      <c r="D6" s="336">
        <v>41512</v>
      </c>
      <c r="E6" s="338" t="e">
        <f>C6-#REF!</f>
        <v>#REF!</v>
      </c>
      <c r="F6" s="504" t="e">
        <f>D6-#REF!</f>
        <v>#REF!</v>
      </c>
      <c r="G6" s="504" t="e">
        <f>C6-#REF!</f>
        <v>#REF!</v>
      </c>
      <c r="H6" s="504" t="e">
        <f>D6-#REF!</f>
        <v>#REF!</v>
      </c>
      <c r="I6" s="339"/>
      <c r="J6" s="340" t="e">
        <f>#REF!/#REF!</f>
        <v>#REF!</v>
      </c>
      <c r="K6" s="357"/>
    </row>
    <row r="7" spans="1:11" ht="21.75" customHeight="1">
      <c r="A7" s="330">
        <v>2</v>
      </c>
      <c r="B7" s="331" t="s">
        <v>231</v>
      </c>
      <c r="C7" s="332">
        <v>33186</v>
      </c>
      <c r="D7" s="333">
        <v>16593</v>
      </c>
      <c r="E7" s="338" t="e">
        <f>C7-#REF!</f>
        <v>#REF!</v>
      </c>
      <c r="F7" s="504" t="e">
        <f>D7-#REF!</f>
        <v>#REF!</v>
      </c>
      <c r="G7" s="504" t="e">
        <f>C7-#REF!</f>
        <v>#REF!</v>
      </c>
      <c r="H7" s="504" t="e">
        <f>D7-#REF!</f>
        <v>#REF!</v>
      </c>
      <c r="I7" s="339"/>
      <c r="J7" s="340" t="e">
        <f>#REF!/#REF!</f>
        <v>#REF!</v>
      </c>
    </row>
    <row r="8" spans="1:11" ht="22.5" customHeight="1">
      <c r="A8" s="330">
        <v>3</v>
      </c>
      <c r="B8" s="331" t="s">
        <v>232</v>
      </c>
      <c r="C8" s="335">
        <v>92672</v>
      </c>
      <c r="D8" s="336">
        <v>28960</v>
      </c>
      <c r="E8" s="338" t="e">
        <f>C8-#REF!</f>
        <v>#REF!</v>
      </c>
      <c r="F8" s="504" t="e">
        <f>D8-#REF!</f>
        <v>#REF!</v>
      </c>
      <c r="G8" s="504" t="e">
        <f>C8-#REF!</f>
        <v>#REF!</v>
      </c>
      <c r="H8" s="504" t="e">
        <f>D8-#REF!</f>
        <v>#REF!</v>
      </c>
      <c r="I8" s="339"/>
      <c r="J8" s="340" t="e">
        <f>#REF!/#REF!</f>
        <v>#REF!</v>
      </c>
    </row>
    <row r="9" spans="1:11" ht="21.75" customHeight="1">
      <c r="A9" s="330">
        <v>4</v>
      </c>
      <c r="B9" s="331" t="s">
        <v>233</v>
      </c>
      <c r="C9" s="335">
        <v>52160</v>
      </c>
      <c r="D9" s="336">
        <v>16300</v>
      </c>
      <c r="E9" s="338" t="e">
        <f>C9-#REF!</f>
        <v>#REF!</v>
      </c>
      <c r="F9" s="504" t="e">
        <f>D9-#REF!</f>
        <v>#REF!</v>
      </c>
      <c r="G9" s="504" t="e">
        <f>C9-#REF!</f>
        <v>#REF!</v>
      </c>
      <c r="H9" s="504" t="e">
        <f>D9-#REF!</f>
        <v>#REF!</v>
      </c>
      <c r="I9" s="339"/>
      <c r="J9" s="340" t="e">
        <f>#REF!/#REF!</f>
        <v>#REF!</v>
      </c>
    </row>
    <row r="10" spans="1:11" ht="21.75" customHeight="1">
      <c r="A10" s="330">
        <v>5</v>
      </c>
      <c r="B10" s="331" t="s">
        <v>234</v>
      </c>
      <c r="C10" s="335">
        <v>22444.800000000003</v>
      </c>
      <c r="D10" s="336">
        <v>7014</v>
      </c>
      <c r="E10" s="338" t="e">
        <f>C10-#REF!</f>
        <v>#REF!</v>
      </c>
      <c r="F10" s="504" t="e">
        <f>D10-#REF!</f>
        <v>#REF!</v>
      </c>
      <c r="G10" s="504" t="e">
        <f>C10-#REF!</f>
        <v>#REF!</v>
      </c>
      <c r="H10" s="504" t="e">
        <f>D10-#REF!</f>
        <v>#REF!</v>
      </c>
      <c r="I10" s="339"/>
      <c r="J10" s="340" t="e">
        <f>#REF!/#REF!</f>
        <v>#REF!</v>
      </c>
    </row>
    <row r="11" spans="1:11" ht="21" customHeight="1">
      <c r="A11" s="330">
        <v>6</v>
      </c>
      <c r="B11" s="331" t="s">
        <v>235</v>
      </c>
      <c r="C11" s="335">
        <v>35846.400000000001</v>
      </c>
      <c r="D11" s="336">
        <v>11202</v>
      </c>
      <c r="E11" s="338" t="e">
        <f>C11-#REF!</f>
        <v>#REF!</v>
      </c>
      <c r="F11" s="504" t="e">
        <f>D11-#REF!</f>
        <v>#REF!</v>
      </c>
      <c r="G11" s="504" t="e">
        <f>C11-#REF!</f>
        <v>#REF!</v>
      </c>
      <c r="H11" s="504" t="e">
        <f>D11-#REF!</f>
        <v>#REF!</v>
      </c>
      <c r="I11" s="339"/>
      <c r="J11" s="340" t="e">
        <f>#REF!/#REF!</f>
        <v>#REF!</v>
      </c>
    </row>
    <row r="12" spans="1:11" ht="25.5" customHeight="1">
      <c r="A12" s="330">
        <v>7</v>
      </c>
      <c r="B12" s="331" t="s">
        <v>236</v>
      </c>
      <c r="C12" s="335">
        <v>286739.20000000001</v>
      </c>
      <c r="D12" s="336">
        <v>89606</v>
      </c>
      <c r="E12" s="338" t="e">
        <f>C12-#REF!</f>
        <v>#REF!</v>
      </c>
      <c r="F12" s="504" t="e">
        <f>D12-#REF!</f>
        <v>#REF!</v>
      </c>
      <c r="G12" s="504" t="e">
        <f>C12-#REF!</f>
        <v>#REF!</v>
      </c>
      <c r="H12" s="504" t="e">
        <f>D12-#REF!</f>
        <v>#REF!</v>
      </c>
      <c r="I12" s="339"/>
      <c r="J12" s="340" t="e">
        <f>#REF!/#REF!</f>
        <v>#REF!</v>
      </c>
    </row>
    <row r="13" spans="1:11" ht="24" customHeight="1">
      <c r="A13" s="330">
        <v>8</v>
      </c>
      <c r="B13" s="331" t="s">
        <v>237</v>
      </c>
      <c r="C13" s="335">
        <v>185491.20000000001</v>
      </c>
      <c r="D13" s="336">
        <v>57966</v>
      </c>
      <c r="E13" s="338" t="e">
        <f>C13-#REF!</f>
        <v>#REF!</v>
      </c>
      <c r="F13" s="504" t="e">
        <f>D13-#REF!</f>
        <v>#REF!</v>
      </c>
      <c r="G13" s="504" t="e">
        <f>C13-#REF!</f>
        <v>#REF!</v>
      </c>
      <c r="H13" s="504" t="e">
        <f>D13-#REF!</f>
        <v>#REF!</v>
      </c>
      <c r="I13" s="339"/>
      <c r="J13" s="340" t="e">
        <f>#REF!/#REF!</f>
        <v>#REF!</v>
      </c>
    </row>
    <row r="14" spans="1:11" ht="26.25" customHeight="1">
      <c r="A14" s="330">
        <v>9</v>
      </c>
      <c r="B14" s="337" t="s">
        <v>238</v>
      </c>
      <c r="C14" s="335">
        <v>66227.199999999997</v>
      </c>
      <c r="D14" s="336">
        <v>20696</v>
      </c>
      <c r="E14" s="338" t="e">
        <f>C14-#REF!</f>
        <v>#REF!</v>
      </c>
      <c r="F14" s="504" t="e">
        <f>D14-#REF!</f>
        <v>#REF!</v>
      </c>
      <c r="G14" s="504" t="e">
        <f>C14-#REF!</f>
        <v>#REF!</v>
      </c>
      <c r="H14" s="504" t="e">
        <f>D14-#REF!</f>
        <v>#REF!</v>
      </c>
      <c r="I14" s="339"/>
      <c r="J14" s="340" t="e">
        <f>#REF!/#REF!</f>
        <v>#REF!</v>
      </c>
    </row>
    <row r="15" spans="1:11" ht="18.75" customHeight="1">
      <c r="A15" s="330"/>
      <c r="B15" s="331" t="s">
        <v>239</v>
      </c>
      <c r="C15" s="335">
        <v>0</v>
      </c>
      <c r="D15" s="336"/>
      <c r="E15" s="338" t="e">
        <f>C15-#REF!</f>
        <v>#REF!</v>
      </c>
      <c r="F15" s="504" t="e">
        <f>D15-#REF!</f>
        <v>#REF!</v>
      </c>
      <c r="G15" s="504" t="e">
        <f>C15-#REF!</f>
        <v>#REF!</v>
      </c>
      <c r="H15" s="504" t="e">
        <f>D15-#REF!</f>
        <v>#REF!</v>
      </c>
      <c r="I15" s="339"/>
      <c r="J15" s="340" t="e">
        <f>#REF!/#REF!</f>
        <v>#REF!</v>
      </c>
    </row>
    <row r="16" spans="1:11" ht="22.5" customHeight="1">
      <c r="A16" s="358">
        <v>10</v>
      </c>
      <c r="B16" s="331" t="s">
        <v>240</v>
      </c>
      <c r="C16" s="335">
        <v>433337.60000000003</v>
      </c>
      <c r="D16" s="336">
        <v>135418</v>
      </c>
      <c r="E16" s="338" t="e">
        <f>C16-#REF!</f>
        <v>#REF!</v>
      </c>
      <c r="F16" s="504" t="e">
        <f>D16-#REF!</f>
        <v>#REF!</v>
      </c>
      <c r="G16" s="504" t="e">
        <f>C16-#REF!</f>
        <v>#REF!</v>
      </c>
      <c r="H16" s="504" t="e">
        <f>D16-#REF!</f>
        <v>#REF!</v>
      </c>
      <c r="I16" s="339"/>
      <c r="J16" s="340" t="e">
        <f>#REF!/#REF!</f>
        <v>#REF!</v>
      </c>
    </row>
    <row r="17" spans="1:11" ht="23.25" customHeight="1">
      <c r="A17" s="330">
        <v>11</v>
      </c>
      <c r="B17" s="331" t="s">
        <v>241</v>
      </c>
      <c r="C17" s="335">
        <v>112956</v>
      </c>
      <c r="D17" s="336">
        <v>56478</v>
      </c>
      <c r="E17" s="338" t="e">
        <f>C17-#REF!</f>
        <v>#REF!</v>
      </c>
      <c r="F17" s="504" t="e">
        <f>D17-#REF!</f>
        <v>#REF!</v>
      </c>
      <c r="G17" s="504" t="e">
        <f>C17-#REF!</f>
        <v>#REF!</v>
      </c>
      <c r="H17" s="504" t="e">
        <f>D17-#REF!</f>
        <v>#REF!</v>
      </c>
      <c r="I17" s="339"/>
      <c r="J17" s="340" t="e">
        <f>#REF!/#REF!</f>
        <v>#REF!</v>
      </c>
    </row>
    <row r="18" spans="1:11" ht="20.25" customHeight="1">
      <c r="A18" s="330">
        <v>12</v>
      </c>
      <c r="B18" s="331" t="s">
        <v>242</v>
      </c>
      <c r="C18" s="335">
        <v>133331.20000000001</v>
      </c>
      <c r="D18" s="336">
        <v>41666</v>
      </c>
      <c r="E18" s="338" t="e">
        <f>C18-#REF!</f>
        <v>#REF!</v>
      </c>
      <c r="F18" s="504" t="e">
        <f>D18-#REF!</f>
        <v>#REF!</v>
      </c>
      <c r="G18" s="504" t="e">
        <f>C18-#REF!</f>
        <v>#REF!</v>
      </c>
      <c r="H18" s="504" t="e">
        <f>D18-#REF!</f>
        <v>#REF!</v>
      </c>
      <c r="I18" s="339"/>
      <c r="J18" s="340" t="e">
        <f>#REF!/#REF!</f>
        <v>#REF!</v>
      </c>
    </row>
    <row r="19" spans="1:11" ht="23.25" customHeight="1">
      <c r="A19" s="330">
        <v>13</v>
      </c>
      <c r="B19" s="331" t="s">
        <v>243</v>
      </c>
      <c r="C19" s="332">
        <v>99012</v>
      </c>
      <c r="D19" s="333">
        <v>49506</v>
      </c>
      <c r="E19" s="338" t="e">
        <f>C19-#REF!</f>
        <v>#REF!</v>
      </c>
      <c r="F19" s="504" t="e">
        <f>D19-#REF!</f>
        <v>#REF!</v>
      </c>
      <c r="G19" s="504" t="e">
        <f>C19-#REF!</f>
        <v>#REF!</v>
      </c>
      <c r="H19" s="504" t="e">
        <f>D19-#REF!</f>
        <v>#REF!</v>
      </c>
      <c r="I19" s="339"/>
      <c r="J19" s="340" t="e">
        <f>#REF!/#REF!</f>
        <v>#REF!</v>
      </c>
    </row>
    <row r="20" spans="1:11" ht="25.5">
      <c r="A20" s="330">
        <v>14</v>
      </c>
      <c r="B20" s="337" t="s">
        <v>351</v>
      </c>
      <c r="C20" s="335">
        <v>227001.60000000001</v>
      </c>
      <c r="D20" s="336">
        <v>70938</v>
      </c>
      <c r="E20" s="338" t="e">
        <f>C20-#REF!</f>
        <v>#REF!</v>
      </c>
      <c r="F20" s="504" t="e">
        <f>D20-#REF!</f>
        <v>#REF!</v>
      </c>
      <c r="G20" s="504" t="e">
        <f>C20-#REF!</f>
        <v>#REF!</v>
      </c>
      <c r="H20" s="504" t="e">
        <f>D20-#REF!</f>
        <v>#REF!</v>
      </c>
      <c r="I20" s="339"/>
      <c r="J20" s="340" t="e">
        <f>#REF!/#REF!</f>
        <v>#REF!</v>
      </c>
    </row>
    <row r="21" spans="1:11" ht="25.5">
      <c r="A21" s="330">
        <v>15</v>
      </c>
      <c r="B21" s="337" t="s">
        <v>244</v>
      </c>
      <c r="C21" s="335">
        <v>189868.80000000002</v>
      </c>
      <c r="D21" s="336">
        <v>59334</v>
      </c>
      <c r="E21" s="338" t="e">
        <f>C21-#REF!</f>
        <v>#REF!</v>
      </c>
      <c r="F21" s="504" t="e">
        <f>D21-#REF!</f>
        <v>#REF!</v>
      </c>
      <c r="G21" s="504" t="e">
        <f>C21-#REF!</f>
        <v>#REF!</v>
      </c>
      <c r="H21" s="504" t="e">
        <f>D21-#REF!</f>
        <v>#REF!</v>
      </c>
      <c r="I21" s="339"/>
      <c r="J21" s="340" t="e">
        <f>#REF!/#REF!</f>
        <v>#REF!</v>
      </c>
    </row>
    <row r="22" spans="1:11" ht="19.5" customHeight="1">
      <c r="A22" s="330">
        <v>16</v>
      </c>
      <c r="B22" s="331" t="s">
        <v>245</v>
      </c>
      <c r="C22" s="335">
        <v>145446.39999999999</v>
      </c>
      <c r="D22" s="336">
        <v>45452</v>
      </c>
      <c r="E22" s="338" t="e">
        <f>C22-#REF!</f>
        <v>#REF!</v>
      </c>
      <c r="F22" s="504" t="e">
        <f>D22-#REF!</f>
        <v>#REF!</v>
      </c>
      <c r="G22" s="504" t="e">
        <f>C22-#REF!</f>
        <v>#REF!</v>
      </c>
      <c r="H22" s="504" t="e">
        <f>D22-#REF!</f>
        <v>#REF!</v>
      </c>
      <c r="I22" s="339"/>
      <c r="J22" s="340" t="e">
        <f>#REF!/#REF!</f>
        <v>#REF!</v>
      </c>
    </row>
    <row r="23" spans="1:11" ht="24.75" customHeight="1">
      <c r="A23" s="330">
        <v>17</v>
      </c>
      <c r="B23" s="331" t="s">
        <v>246</v>
      </c>
      <c r="C23" s="335">
        <v>260004</v>
      </c>
      <c r="D23" s="336">
        <v>130002</v>
      </c>
      <c r="E23" s="338" t="e">
        <f>C23-#REF!</f>
        <v>#REF!</v>
      </c>
      <c r="F23" s="504" t="e">
        <f>D23-#REF!</f>
        <v>#REF!</v>
      </c>
      <c r="G23" s="504" t="e">
        <f>C23-#REF!</f>
        <v>#REF!</v>
      </c>
      <c r="H23" s="504" t="e">
        <f>D23-#REF!</f>
        <v>#REF!</v>
      </c>
      <c r="I23" s="339"/>
      <c r="J23" s="340" t="e">
        <f>#REF!/#REF!</f>
        <v>#REF!</v>
      </c>
    </row>
    <row r="24" spans="1:11" ht="22.5" customHeight="1">
      <c r="A24" s="330">
        <v>18</v>
      </c>
      <c r="B24" s="331" t="s">
        <v>247</v>
      </c>
      <c r="C24" s="335">
        <v>178131.20000000001</v>
      </c>
      <c r="D24" s="336">
        <v>55666</v>
      </c>
      <c r="E24" s="338" t="e">
        <f>C24-#REF!</f>
        <v>#REF!</v>
      </c>
      <c r="F24" s="504" t="e">
        <f>D24-#REF!</f>
        <v>#REF!</v>
      </c>
      <c r="G24" s="504" t="e">
        <f>C24-#REF!</f>
        <v>#REF!</v>
      </c>
      <c r="H24" s="504" t="e">
        <f>D24-#REF!</f>
        <v>#REF!</v>
      </c>
      <c r="I24" s="339"/>
      <c r="J24" s="340" t="e">
        <f>#REF!/#REF!</f>
        <v>#REF!</v>
      </c>
    </row>
    <row r="25" spans="1:11" ht="25.5" customHeight="1">
      <c r="A25" s="330">
        <v>19</v>
      </c>
      <c r="B25" s="331" t="s">
        <v>248</v>
      </c>
      <c r="C25" s="335">
        <v>107065.60000000001</v>
      </c>
      <c r="D25" s="333">
        <v>33458</v>
      </c>
      <c r="E25" s="338" t="e">
        <f>C25-#REF!</f>
        <v>#REF!</v>
      </c>
      <c r="F25" s="504" t="e">
        <f>D25-#REF!</f>
        <v>#REF!</v>
      </c>
      <c r="G25" s="504" t="e">
        <f>C25-#REF!</f>
        <v>#REF!</v>
      </c>
      <c r="H25" s="504" t="e">
        <f>D25-#REF!</f>
        <v>#REF!</v>
      </c>
      <c r="I25" s="339"/>
      <c r="J25" s="340" t="e">
        <f>#REF!/#REF!</f>
        <v>#REF!</v>
      </c>
    </row>
    <row r="26" spans="1:11" ht="24.75" customHeight="1">
      <c r="A26" s="330">
        <v>20</v>
      </c>
      <c r="B26" s="337" t="s">
        <v>249</v>
      </c>
      <c r="C26" s="335">
        <v>96627.200000000012</v>
      </c>
      <c r="D26" s="336">
        <v>30196</v>
      </c>
      <c r="E26" s="338" t="e">
        <f>C26-#REF!</f>
        <v>#REF!</v>
      </c>
      <c r="F26" s="504" t="e">
        <f>D26-#REF!</f>
        <v>#REF!</v>
      </c>
      <c r="G26" s="504" t="e">
        <f>C26-#REF!</f>
        <v>#REF!</v>
      </c>
      <c r="H26" s="504" t="e">
        <f>D26-#REF!</f>
        <v>#REF!</v>
      </c>
      <c r="I26" s="339"/>
      <c r="J26" s="340" t="e">
        <f>#REF!/#REF!</f>
        <v>#REF!</v>
      </c>
    </row>
    <row r="27" spans="1:11" ht="24" customHeight="1">
      <c r="A27" s="330">
        <v>21</v>
      </c>
      <c r="B27" s="337" t="s">
        <v>250</v>
      </c>
      <c r="C27" s="335">
        <v>167500.80000000002</v>
      </c>
      <c r="D27" s="336">
        <v>52344</v>
      </c>
      <c r="E27" s="338" t="e">
        <f>C27-#REF!</f>
        <v>#REF!</v>
      </c>
      <c r="F27" s="504" t="e">
        <f>D27-#REF!</f>
        <v>#REF!</v>
      </c>
      <c r="G27" s="504" t="e">
        <f>C27-#REF!</f>
        <v>#REF!</v>
      </c>
      <c r="H27" s="504" t="e">
        <f>D27-#REF!</f>
        <v>#REF!</v>
      </c>
      <c r="I27" s="339"/>
      <c r="J27" s="340" t="e">
        <f>#REF!/#REF!</f>
        <v>#REF!</v>
      </c>
    </row>
    <row r="28" spans="1:11" ht="23.25" customHeight="1">
      <c r="A28" s="330">
        <v>22</v>
      </c>
      <c r="B28" s="337" t="s">
        <v>251</v>
      </c>
      <c r="C28" s="335">
        <v>74803.199999999997</v>
      </c>
      <c r="D28" s="336">
        <v>23376</v>
      </c>
      <c r="E28" s="338" t="e">
        <f>C28-#REF!</f>
        <v>#REF!</v>
      </c>
      <c r="F28" s="504" t="e">
        <f>D28-#REF!</f>
        <v>#REF!</v>
      </c>
      <c r="G28" s="504" t="e">
        <f>C28-#REF!</f>
        <v>#REF!</v>
      </c>
      <c r="H28" s="504" t="e">
        <f>D28-#REF!</f>
        <v>#REF!</v>
      </c>
      <c r="I28" s="339"/>
      <c r="J28" s="340" t="e">
        <f>#REF!/#REF!</f>
        <v>#REF!</v>
      </c>
    </row>
    <row r="29" spans="1:11">
      <c r="A29" s="330">
        <v>23</v>
      </c>
      <c r="B29" s="337" t="s">
        <v>341</v>
      </c>
      <c r="C29" s="332">
        <v>43327</v>
      </c>
      <c r="D29" s="333">
        <v>21664</v>
      </c>
      <c r="E29" s="338" t="e">
        <f>C29-#REF!</f>
        <v>#REF!</v>
      </c>
      <c r="F29" s="504" t="e">
        <f>D29-#REF!</f>
        <v>#REF!</v>
      </c>
      <c r="G29" s="504" t="e">
        <f>C29-#REF!</f>
        <v>#REF!</v>
      </c>
      <c r="H29" s="504" t="e">
        <f>D29-#REF!</f>
        <v>#REF!</v>
      </c>
      <c r="I29" s="339"/>
      <c r="J29" s="340" t="e">
        <f>#REF!/#REF!</f>
        <v>#REF!</v>
      </c>
    </row>
    <row r="30" spans="1:11" ht="18.75" customHeight="1">
      <c r="A30" s="330">
        <v>24</v>
      </c>
      <c r="B30" s="331" t="s">
        <v>252</v>
      </c>
      <c r="C30" s="332">
        <v>49709</v>
      </c>
      <c r="D30" s="333">
        <v>15534</v>
      </c>
      <c r="E30" s="338" t="e">
        <f>C30-#REF!</f>
        <v>#REF!</v>
      </c>
      <c r="F30" s="504" t="e">
        <f>D30-#REF!</f>
        <v>#REF!</v>
      </c>
      <c r="G30" s="504" t="e">
        <f>C30-#REF!</f>
        <v>#REF!</v>
      </c>
      <c r="H30" s="504" t="e">
        <f>D30-#REF!</f>
        <v>#REF!</v>
      </c>
      <c r="I30" s="339"/>
      <c r="J30" s="340" t="e">
        <f>#REF!/#REF!</f>
        <v>#REF!</v>
      </c>
    </row>
    <row r="31" spans="1:11" ht="22.5" customHeight="1">
      <c r="A31" s="330">
        <v>25</v>
      </c>
      <c r="B31" s="331" t="s">
        <v>253</v>
      </c>
      <c r="C31" s="332">
        <v>45978</v>
      </c>
      <c r="D31" s="333">
        <v>14368</v>
      </c>
      <c r="E31" s="338" t="e">
        <f>C31-#REF!</f>
        <v>#REF!</v>
      </c>
      <c r="F31" s="504" t="e">
        <f>D31-#REF!</f>
        <v>#REF!</v>
      </c>
      <c r="G31" s="504" t="e">
        <f>C31-#REF!</f>
        <v>#REF!</v>
      </c>
      <c r="H31" s="504" t="e">
        <f>D31-#REF!</f>
        <v>#REF!</v>
      </c>
      <c r="I31" s="339"/>
      <c r="J31" s="340" t="e">
        <f>#REF!/#REF!</f>
        <v>#REF!</v>
      </c>
    </row>
    <row r="32" spans="1:11" ht="21" customHeight="1">
      <c r="A32" s="330">
        <v>26</v>
      </c>
      <c r="B32" s="337" t="s">
        <v>254</v>
      </c>
      <c r="C32" s="332">
        <v>47113</v>
      </c>
      <c r="D32" s="333">
        <v>23557</v>
      </c>
      <c r="E32" s="338" t="e">
        <f>C32-#REF!</f>
        <v>#REF!</v>
      </c>
      <c r="F32" s="504" t="e">
        <f>D32-#REF!</f>
        <v>#REF!</v>
      </c>
      <c r="G32" s="504" t="e">
        <f>C32-#REF!</f>
        <v>#REF!</v>
      </c>
      <c r="H32" s="504" t="e">
        <f>D32-#REF!</f>
        <v>#REF!</v>
      </c>
      <c r="I32" s="339"/>
      <c r="J32" s="340" t="e">
        <f>#REF!/#REF!</f>
        <v>#REF!</v>
      </c>
      <c r="K32" s="341"/>
    </row>
    <row r="33" spans="1:11" ht="21" customHeight="1">
      <c r="A33" s="330">
        <v>27</v>
      </c>
      <c r="B33" s="337" t="s">
        <v>255</v>
      </c>
      <c r="C33" s="332">
        <v>107624</v>
      </c>
      <c r="D33" s="333">
        <v>53812</v>
      </c>
      <c r="E33" s="338" t="e">
        <f>C33-#REF!</f>
        <v>#REF!</v>
      </c>
      <c r="F33" s="504" t="e">
        <f>D33-#REF!</f>
        <v>#REF!</v>
      </c>
      <c r="G33" s="504" t="e">
        <f>C33-#REF!</f>
        <v>#REF!</v>
      </c>
      <c r="H33" s="504" t="e">
        <f>D33-#REF!</f>
        <v>#REF!</v>
      </c>
      <c r="I33" s="339"/>
      <c r="J33" s="340" t="e">
        <f>#REF!/#REF!</f>
        <v>#REF!</v>
      </c>
      <c r="K33" s="341"/>
    </row>
    <row r="34" spans="1:11" ht="24.75" customHeight="1">
      <c r="A34" s="330">
        <v>28</v>
      </c>
      <c r="B34" s="331" t="s">
        <v>256</v>
      </c>
      <c r="C34" s="332">
        <v>3685</v>
      </c>
      <c r="D34" s="333">
        <v>1842</v>
      </c>
      <c r="E34" s="338" t="e">
        <f>C34-#REF!</f>
        <v>#REF!</v>
      </c>
      <c r="F34" s="504" t="e">
        <f>D34-#REF!</f>
        <v>#REF!</v>
      </c>
      <c r="G34" s="504" t="e">
        <f>C34-#REF!</f>
        <v>#REF!</v>
      </c>
      <c r="H34" s="504" t="e">
        <f>D34-#REF!</f>
        <v>#REF!</v>
      </c>
      <c r="I34" s="339"/>
      <c r="J34" s="340" t="e">
        <f>#REF!/#REF!</f>
        <v>#REF!</v>
      </c>
      <c r="K34" s="341"/>
    </row>
    <row r="35" spans="1:11" ht="19.5" customHeight="1">
      <c r="A35" s="330">
        <v>29</v>
      </c>
      <c r="B35" s="331" t="s">
        <v>257</v>
      </c>
      <c r="C35" s="332"/>
      <c r="D35" s="333"/>
      <c r="E35" s="338" t="e">
        <f>C35-#REF!</f>
        <v>#REF!</v>
      </c>
      <c r="F35" s="504" t="e">
        <f>D35-#REF!</f>
        <v>#REF!</v>
      </c>
      <c r="G35" s="504" t="e">
        <f>C35-#REF!</f>
        <v>#REF!</v>
      </c>
      <c r="H35" s="504" t="e">
        <f>D35-#REF!</f>
        <v>#REF!</v>
      </c>
      <c r="I35" s="339"/>
      <c r="J35" s="340" t="e">
        <f>#REF!/#REF!</f>
        <v>#REF!</v>
      </c>
      <c r="K35" s="341"/>
    </row>
    <row r="36" spans="1:11" ht="20.25" customHeight="1">
      <c r="A36" s="330">
        <v>30</v>
      </c>
      <c r="B36" s="331" t="s">
        <v>299</v>
      </c>
      <c r="C36" s="335">
        <v>187052.80000000002</v>
      </c>
      <c r="D36" s="336">
        <v>58454</v>
      </c>
      <c r="E36" s="338" t="e">
        <f>C36-#REF!</f>
        <v>#REF!</v>
      </c>
      <c r="F36" s="504" t="e">
        <f>D36-#REF!</f>
        <v>#REF!</v>
      </c>
      <c r="G36" s="504" t="e">
        <f>C36-#REF!</f>
        <v>#REF!</v>
      </c>
      <c r="H36" s="504" t="e">
        <f>D36-#REF!</f>
        <v>#REF!</v>
      </c>
      <c r="I36" s="339"/>
      <c r="J36" s="340" t="e">
        <f>#REF!/#REF!</f>
        <v>#REF!</v>
      </c>
      <c r="K36" s="341"/>
    </row>
    <row r="37" spans="1:11" ht="18" customHeight="1">
      <c r="A37" s="330">
        <v>31</v>
      </c>
      <c r="B37" s="331" t="s">
        <v>300</v>
      </c>
      <c r="C37" s="335">
        <v>377177.60000000003</v>
      </c>
      <c r="D37" s="336">
        <v>117868</v>
      </c>
      <c r="E37" s="338" t="e">
        <f>C37-#REF!</f>
        <v>#REF!</v>
      </c>
      <c r="F37" s="504" t="e">
        <f>D37-#REF!</f>
        <v>#REF!</v>
      </c>
      <c r="G37" s="504" t="e">
        <f>C37-#REF!</f>
        <v>#REF!</v>
      </c>
      <c r="H37" s="504" t="e">
        <f>D37-#REF!</f>
        <v>#REF!</v>
      </c>
      <c r="I37" s="339"/>
      <c r="J37" s="340" t="e">
        <f>#REF!/#REF!</f>
        <v>#REF!</v>
      </c>
      <c r="K37" s="341"/>
    </row>
    <row r="38" spans="1:11" ht="25.5" customHeight="1">
      <c r="A38" s="330">
        <v>32</v>
      </c>
      <c r="B38" s="331" t="s">
        <v>301</v>
      </c>
      <c r="C38" s="335">
        <v>50697.600000000006</v>
      </c>
      <c r="D38" s="336">
        <v>15843</v>
      </c>
      <c r="E38" s="338" t="e">
        <f>C38-#REF!</f>
        <v>#REF!</v>
      </c>
      <c r="F38" s="504" t="e">
        <f>D38-#REF!</f>
        <v>#REF!</v>
      </c>
      <c r="G38" s="504" t="e">
        <f>C38-#REF!</f>
        <v>#REF!</v>
      </c>
      <c r="H38" s="504" t="e">
        <f>D38-#REF!</f>
        <v>#REF!</v>
      </c>
      <c r="I38" s="339"/>
      <c r="J38" s="340" t="e">
        <f>#REF!/#REF!</f>
        <v>#REF!</v>
      </c>
      <c r="K38" s="341"/>
    </row>
    <row r="39" spans="1:11" ht="18" customHeight="1">
      <c r="A39" s="330">
        <v>33</v>
      </c>
      <c r="B39" s="331" t="s">
        <v>302</v>
      </c>
      <c r="C39" s="335">
        <v>201740.80000000002</v>
      </c>
      <c r="D39" s="336">
        <v>63044</v>
      </c>
      <c r="E39" s="338" t="e">
        <f>C39-#REF!</f>
        <v>#REF!</v>
      </c>
      <c r="F39" s="504" t="e">
        <f>D39-#REF!</f>
        <v>#REF!</v>
      </c>
      <c r="G39" s="504" t="e">
        <f>C39-#REF!</f>
        <v>#REF!</v>
      </c>
      <c r="H39" s="504" t="e">
        <f>D39-#REF!</f>
        <v>#REF!</v>
      </c>
      <c r="I39" s="339"/>
      <c r="J39" s="340" t="e">
        <f>#REF!/#REF!</f>
        <v>#REF!</v>
      </c>
      <c r="K39" s="341"/>
    </row>
    <row r="40" spans="1:11" ht="22.5" customHeight="1">
      <c r="A40" s="330">
        <v>34</v>
      </c>
      <c r="B40" s="331" t="s">
        <v>303</v>
      </c>
      <c r="C40" s="332">
        <v>74372</v>
      </c>
      <c r="D40" s="333">
        <v>37186</v>
      </c>
      <c r="E40" s="338" t="e">
        <f>C40-#REF!</f>
        <v>#REF!</v>
      </c>
      <c r="F40" s="504" t="e">
        <f>D40-#REF!</f>
        <v>#REF!</v>
      </c>
      <c r="G40" s="504" t="e">
        <f>C40-#REF!</f>
        <v>#REF!</v>
      </c>
      <c r="H40" s="504" t="e">
        <f>D40-#REF!</f>
        <v>#REF!</v>
      </c>
      <c r="I40" s="339"/>
      <c r="J40" s="340" t="e">
        <f>#REF!/#REF!</f>
        <v>#REF!</v>
      </c>
      <c r="K40" s="341"/>
    </row>
    <row r="41" spans="1:11" ht="26.25" customHeight="1">
      <c r="A41" s="330">
        <v>35</v>
      </c>
      <c r="B41" s="331" t="s">
        <v>304</v>
      </c>
      <c r="C41" s="332">
        <v>2560</v>
      </c>
      <c r="D41" s="333">
        <v>800</v>
      </c>
      <c r="E41" s="338" t="e">
        <f>C41-#REF!</f>
        <v>#REF!</v>
      </c>
      <c r="F41" s="504" t="e">
        <f>D41-#REF!</f>
        <v>#REF!</v>
      </c>
      <c r="G41" s="504" t="e">
        <f>C41-#REF!</f>
        <v>#REF!</v>
      </c>
      <c r="H41" s="504" t="e">
        <f>D41-#REF!</f>
        <v>#REF!</v>
      </c>
      <c r="I41" s="339"/>
      <c r="J41" s="340" t="e">
        <f>#REF!/#REF!</f>
        <v>#REF!</v>
      </c>
      <c r="K41" s="341"/>
    </row>
    <row r="42" spans="1:11" ht="27" customHeight="1">
      <c r="A42" s="330">
        <v>36</v>
      </c>
      <c r="B42" s="331" t="s">
        <v>258</v>
      </c>
      <c r="C42" s="332"/>
      <c r="D42" s="333"/>
      <c r="E42" s="338" t="e">
        <f>C42-#REF!</f>
        <v>#REF!</v>
      </c>
      <c r="F42" s="504" t="e">
        <f>D42-#REF!</f>
        <v>#REF!</v>
      </c>
      <c r="G42" s="504" t="e">
        <f>C42-#REF!</f>
        <v>#REF!</v>
      </c>
      <c r="H42" s="504" t="e">
        <f>D42-#REF!</f>
        <v>#REF!</v>
      </c>
      <c r="I42" s="339"/>
      <c r="J42" s="340" t="e">
        <f>#REF!/#REF!</f>
        <v>#REF!</v>
      </c>
      <c r="K42" s="341"/>
    </row>
    <row r="43" spans="1:11" ht="28.5" customHeight="1">
      <c r="A43" s="330">
        <v>37</v>
      </c>
      <c r="B43" s="331" t="s">
        <v>259</v>
      </c>
      <c r="C43" s="335">
        <v>272998.40000000002</v>
      </c>
      <c r="D43" s="336">
        <v>85312</v>
      </c>
      <c r="E43" s="338" t="e">
        <f>C43-#REF!</f>
        <v>#REF!</v>
      </c>
      <c r="F43" s="504" t="e">
        <f>D43-#REF!</f>
        <v>#REF!</v>
      </c>
      <c r="G43" s="504" t="e">
        <f>C43-#REF!</f>
        <v>#REF!</v>
      </c>
      <c r="H43" s="504" t="e">
        <f>D43-#REF!</f>
        <v>#REF!</v>
      </c>
      <c r="I43" s="339"/>
      <c r="J43" s="340" t="e">
        <f>#REF!/#REF!</f>
        <v>#REF!</v>
      </c>
      <c r="K43" s="341"/>
    </row>
    <row r="44" spans="1:11" ht="27.75" customHeight="1">
      <c r="A44" s="330">
        <v>38</v>
      </c>
      <c r="B44" s="331" t="s">
        <v>260</v>
      </c>
      <c r="C44" s="335">
        <v>188761.60000000001</v>
      </c>
      <c r="D44" s="336">
        <v>58988</v>
      </c>
      <c r="E44" s="338" t="e">
        <f>C44-#REF!</f>
        <v>#REF!</v>
      </c>
      <c r="F44" s="504" t="e">
        <f>D44-#REF!</f>
        <v>#REF!</v>
      </c>
      <c r="G44" s="504" t="e">
        <f>C44-#REF!</f>
        <v>#REF!</v>
      </c>
      <c r="H44" s="504" t="e">
        <f>D44-#REF!</f>
        <v>#REF!</v>
      </c>
      <c r="I44" s="339"/>
      <c r="J44" s="340" t="e">
        <f>#REF!/#REF!</f>
        <v>#REF!</v>
      </c>
      <c r="K44" s="341"/>
    </row>
    <row r="45" spans="1:11" ht="33.75" customHeight="1">
      <c r="A45" s="330">
        <v>39</v>
      </c>
      <c r="B45" s="331" t="s">
        <v>261</v>
      </c>
      <c r="C45" s="335">
        <v>475811.2</v>
      </c>
      <c r="D45" s="336">
        <v>148691</v>
      </c>
      <c r="E45" s="338" t="e">
        <f>C45-#REF!</f>
        <v>#REF!</v>
      </c>
      <c r="F45" s="504" t="e">
        <f>D45-#REF!</f>
        <v>#REF!</v>
      </c>
      <c r="G45" s="504" t="e">
        <f>C45-#REF!</f>
        <v>#REF!</v>
      </c>
      <c r="H45" s="504" t="e">
        <f>D45-#REF!</f>
        <v>#REF!</v>
      </c>
      <c r="I45" s="339"/>
      <c r="J45" s="340" t="e">
        <f>#REF!/#REF!</f>
        <v>#REF!</v>
      </c>
      <c r="K45" s="341"/>
    </row>
    <row r="46" spans="1:11" ht="29.25" customHeight="1">
      <c r="A46" s="330">
        <v>40</v>
      </c>
      <c r="B46" s="331" t="s">
        <v>262</v>
      </c>
      <c r="C46" s="335">
        <v>147324.80000000002</v>
      </c>
      <c r="D46" s="336">
        <v>46039</v>
      </c>
      <c r="E46" s="338" t="e">
        <f>C46-#REF!</f>
        <v>#REF!</v>
      </c>
      <c r="F46" s="504" t="e">
        <f>D46-#REF!</f>
        <v>#REF!</v>
      </c>
      <c r="G46" s="504" t="e">
        <f>C46-#REF!</f>
        <v>#REF!</v>
      </c>
      <c r="H46" s="504" t="e">
        <f>D46-#REF!</f>
        <v>#REF!</v>
      </c>
      <c r="I46" s="339"/>
      <c r="J46" s="340" t="e">
        <f>#REF!/#REF!</f>
        <v>#REF!</v>
      </c>
      <c r="K46" s="341"/>
    </row>
    <row r="47" spans="1:11" ht="33" customHeight="1">
      <c r="A47" s="330">
        <v>41</v>
      </c>
      <c r="B47" s="331" t="s">
        <v>263</v>
      </c>
      <c r="C47" s="335">
        <v>169206.40000000002</v>
      </c>
      <c r="D47" s="336">
        <v>52877</v>
      </c>
      <c r="E47" s="338" t="e">
        <f>C47-#REF!</f>
        <v>#REF!</v>
      </c>
      <c r="F47" s="504" t="e">
        <f>D47-#REF!</f>
        <v>#REF!</v>
      </c>
      <c r="G47" s="504" t="e">
        <f>C47-#REF!</f>
        <v>#REF!</v>
      </c>
      <c r="H47" s="504" t="e">
        <f>D47-#REF!</f>
        <v>#REF!</v>
      </c>
      <c r="I47" s="339"/>
      <c r="J47" s="340" t="e">
        <f>#REF!/#REF!</f>
        <v>#REF!</v>
      </c>
      <c r="K47" s="341"/>
    </row>
    <row r="48" spans="1:11" ht="26.25" customHeight="1">
      <c r="A48" s="330">
        <v>42</v>
      </c>
      <c r="B48" s="331" t="s">
        <v>264</v>
      </c>
      <c r="C48" s="335">
        <v>289766.40000000002</v>
      </c>
      <c r="D48" s="336">
        <v>90552</v>
      </c>
      <c r="E48" s="338" t="e">
        <f>C48-#REF!</f>
        <v>#REF!</v>
      </c>
      <c r="F48" s="504" t="e">
        <f>D48-#REF!</f>
        <v>#REF!</v>
      </c>
      <c r="G48" s="504" t="e">
        <f>C48-#REF!</f>
        <v>#REF!</v>
      </c>
      <c r="H48" s="504" t="e">
        <f>D48-#REF!</f>
        <v>#REF!</v>
      </c>
      <c r="I48" s="339"/>
      <c r="J48" s="340" t="e">
        <f>#REF!/#REF!</f>
        <v>#REF!</v>
      </c>
      <c r="K48" s="341"/>
    </row>
    <row r="49" spans="1:11" ht="26.25" customHeight="1">
      <c r="A49" s="330">
        <v>43</v>
      </c>
      <c r="B49" s="331" t="s">
        <v>265</v>
      </c>
      <c r="C49" s="335">
        <v>8447</v>
      </c>
      <c r="D49" s="336">
        <v>4224</v>
      </c>
      <c r="E49" s="338" t="e">
        <f>C49-#REF!</f>
        <v>#REF!</v>
      </c>
      <c r="F49" s="504" t="e">
        <f>D49-#REF!</f>
        <v>#REF!</v>
      </c>
      <c r="G49" s="504" t="e">
        <f>C49-#REF!</f>
        <v>#REF!</v>
      </c>
      <c r="H49" s="504" t="e">
        <f>D49-#REF!</f>
        <v>#REF!</v>
      </c>
      <c r="I49" s="339"/>
      <c r="J49" s="340" t="e">
        <f>#REF!/#REF!</f>
        <v>#REF!</v>
      </c>
      <c r="K49" s="341">
        <v>47</v>
      </c>
    </row>
    <row r="50" spans="1:11" ht="24" customHeight="1">
      <c r="A50" s="330">
        <v>44</v>
      </c>
      <c r="B50" s="331" t="s">
        <v>266</v>
      </c>
      <c r="C50" s="335">
        <v>228036</v>
      </c>
      <c r="D50" s="336">
        <v>76102</v>
      </c>
      <c r="E50" s="338" t="e">
        <f>C50-#REF!</f>
        <v>#REF!</v>
      </c>
      <c r="F50" s="504" t="e">
        <f>D50-#REF!</f>
        <v>#REF!</v>
      </c>
      <c r="G50" s="504" t="e">
        <f>C50-#REF!</f>
        <v>#REF!</v>
      </c>
      <c r="H50" s="504" t="e">
        <f>D50-#REF!</f>
        <v>#REF!</v>
      </c>
      <c r="I50" s="339"/>
      <c r="J50" s="340" t="e">
        <f>#REF!/#REF!</f>
        <v>#REF!</v>
      </c>
      <c r="K50" s="341"/>
    </row>
    <row r="51" spans="1:11" ht="26.25" customHeight="1">
      <c r="A51" s="330">
        <v>45</v>
      </c>
      <c r="B51" s="331" t="s">
        <v>198</v>
      </c>
      <c r="C51" s="332">
        <v>0</v>
      </c>
      <c r="D51" s="333">
        <v>0</v>
      </c>
      <c r="E51" s="338" t="e">
        <f>C51-#REF!</f>
        <v>#REF!</v>
      </c>
      <c r="F51" s="504" t="e">
        <f>D51-#REF!</f>
        <v>#REF!</v>
      </c>
      <c r="G51" s="504" t="e">
        <f>C51-#REF!</f>
        <v>#REF!</v>
      </c>
      <c r="H51" s="504" t="e">
        <f>D51-#REF!</f>
        <v>#REF!</v>
      </c>
      <c r="I51" s="339"/>
      <c r="J51" s="340" t="e">
        <f>#REF!/#REF!</f>
        <v>#REF!</v>
      </c>
      <c r="K51" s="341"/>
    </row>
    <row r="52" spans="1:11" ht="19.5" customHeight="1">
      <c r="A52" s="330">
        <v>46</v>
      </c>
      <c r="B52" s="331" t="s">
        <v>267</v>
      </c>
      <c r="C52" s="335">
        <v>291759</v>
      </c>
      <c r="D52" s="336">
        <v>97253</v>
      </c>
      <c r="E52" s="338" t="e">
        <f>C52-#REF!</f>
        <v>#REF!</v>
      </c>
      <c r="F52" s="504" t="e">
        <f>D52-#REF!</f>
        <v>#REF!</v>
      </c>
      <c r="G52" s="504" t="e">
        <f>C52-#REF!</f>
        <v>#REF!</v>
      </c>
      <c r="H52" s="504" t="e">
        <f>D52-#REF!</f>
        <v>#REF!</v>
      </c>
      <c r="I52" s="339"/>
      <c r="J52" s="340" t="e">
        <f>#REF!/#REF!</f>
        <v>#REF!</v>
      </c>
      <c r="K52" s="341"/>
    </row>
    <row r="53" spans="1:11" ht="23.25" customHeight="1">
      <c r="A53" s="330">
        <v>47</v>
      </c>
      <c r="B53" s="331" t="s">
        <v>268</v>
      </c>
      <c r="C53" s="335">
        <v>180093</v>
      </c>
      <c r="D53" s="336">
        <v>60031</v>
      </c>
      <c r="E53" s="338" t="e">
        <f>C53-#REF!</f>
        <v>#REF!</v>
      </c>
      <c r="F53" s="504" t="e">
        <f>D53-#REF!</f>
        <v>#REF!</v>
      </c>
      <c r="G53" s="504" t="e">
        <f>C53-#REF!</f>
        <v>#REF!</v>
      </c>
      <c r="H53" s="504" t="e">
        <f>D53-#REF!</f>
        <v>#REF!</v>
      </c>
      <c r="I53" s="339"/>
      <c r="J53" s="340" t="e">
        <f>#REF!/#REF!</f>
        <v>#REF!</v>
      </c>
      <c r="K53" s="341"/>
    </row>
    <row r="54" spans="1:11" ht="23.25" customHeight="1">
      <c r="A54" s="330">
        <v>48</v>
      </c>
      <c r="B54" s="331" t="s">
        <v>269</v>
      </c>
      <c r="C54" s="335">
        <v>539727</v>
      </c>
      <c r="D54" s="336">
        <v>179909</v>
      </c>
      <c r="E54" s="338" t="e">
        <f>C54-#REF!</f>
        <v>#REF!</v>
      </c>
      <c r="F54" s="504" t="e">
        <f>D54-#REF!</f>
        <v>#REF!</v>
      </c>
      <c r="G54" s="504" t="e">
        <f>C54-#REF!</f>
        <v>#REF!</v>
      </c>
      <c r="H54" s="504" t="e">
        <f>D54-#REF!</f>
        <v>#REF!</v>
      </c>
      <c r="I54" s="339"/>
      <c r="J54" s="340" t="e">
        <f>#REF!/#REF!</f>
        <v>#REF!</v>
      </c>
      <c r="K54" s="341"/>
    </row>
    <row r="55" spans="1:11" ht="23.25" customHeight="1">
      <c r="A55" s="330">
        <v>49</v>
      </c>
      <c r="B55" s="331" t="s">
        <v>270</v>
      </c>
      <c r="C55" s="335">
        <v>556780</v>
      </c>
      <c r="D55" s="336">
        <v>185426</v>
      </c>
      <c r="E55" s="338" t="e">
        <f>C55-#REF!</f>
        <v>#REF!</v>
      </c>
      <c r="F55" s="504" t="e">
        <f>D55-#REF!</f>
        <v>#REF!</v>
      </c>
      <c r="G55" s="504" t="e">
        <f>C55-#REF!</f>
        <v>#REF!</v>
      </c>
      <c r="H55" s="504" t="e">
        <f>D55-#REF!</f>
        <v>#REF!</v>
      </c>
      <c r="I55" s="339"/>
      <c r="J55" s="340" t="e">
        <f>#REF!/#REF!</f>
        <v>#REF!</v>
      </c>
      <c r="K55" s="341"/>
    </row>
    <row r="56" spans="1:11" ht="30" customHeight="1">
      <c r="A56" s="330">
        <v>50</v>
      </c>
      <c r="B56" s="331" t="s">
        <v>271</v>
      </c>
      <c r="C56" s="335">
        <v>318102</v>
      </c>
      <c r="D56" s="336">
        <v>106034</v>
      </c>
      <c r="E56" s="338" t="e">
        <f>C56-#REF!</f>
        <v>#REF!</v>
      </c>
      <c r="F56" s="504" t="e">
        <f>D56-#REF!</f>
        <v>#REF!</v>
      </c>
      <c r="G56" s="504" t="e">
        <f>C56-#REF!</f>
        <v>#REF!</v>
      </c>
      <c r="H56" s="504" t="e">
        <f>D56-#REF!</f>
        <v>#REF!</v>
      </c>
      <c r="I56" s="339"/>
      <c r="J56" s="340" t="e">
        <f>#REF!/#REF!</f>
        <v>#REF!</v>
      </c>
      <c r="K56" s="341"/>
    </row>
    <row r="57" spans="1:11" ht="21" customHeight="1">
      <c r="A57" s="330">
        <v>51</v>
      </c>
      <c r="B57" s="331" t="s">
        <v>272</v>
      </c>
      <c r="C57" s="335">
        <v>370956</v>
      </c>
      <c r="D57" s="336">
        <v>123652</v>
      </c>
      <c r="E57" s="338" t="e">
        <f>C57-#REF!</f>
        <v>#REF!</v>
      </c>
      <c r="F57" s="504" t="e">
        <f>D57-#REF!</f>
        <v>#REF!</v>
      </c>
      <c r="G57" s="504" t="e">
        <f>C57-#REF!</f>
        <v>#REF!</v>
      </c>
      <c r="H57" s="504" t="e">
        <f>D57-#REF!</f>
        <v>#REF!</v>
      </c>
      <c r="I57" s="339"/>
      <c r="J57" s="340" t="e">
        <f>#REF!/#REF!</f>
        <v>#REF!</v>
      </c>
      <c r="K57" s="341"/>
    </row>
    <row r="58" spans="1:11" ht="22.5" customHeight="1">
      <c r="A58" s="330">
        <v>52</v>
      </c>
      <c r="B58" s="331" t="s">
        <v>273</v>
      </c>
      <c r="C58" s="335">
        <v>563478</v>
      </c>
      <c r="D58" s="336">
        <v>187826</v>
      </c>
      <c r="E58" s="338" t="e">
        <f>C58-#REF!</f>
        <v>#REF!</v>
      </c>
      <c r="F58" s="504" t="e">
        <f>D58-#REF!</f>
        <v>#REF!</v>
      </c>
      <c r="G58" s="504" t="e">
        <f>C58-#REF!</f>
        <v>#REF!</v>
      </c>
      <c r="H58" s="504" t="e">
        <f>D58-#REF!</f>
        <v>#REF!</v>
      </c>
      <c r="I58" s="339"/>
      <c r="J58" s="340" t="e">
        <f>#REF!/#REF!</f>
        <v>#REF!</v>
      </c>
      <c r="K58" s="341"/>
    </row>
    <row r="59" spans="1:11" ht="21.75" customHeight="1">
      <c r="A59" s="330">
        <v>53</v>
      </c>
      <c r="B59" s="331" t="s">
        <v>274</v>
      </c>
      <c r="C59" s="335">
        <v>482727</v>
      </c>
      <c r="D59" s="336">
        <v>160909</v>
      </c>
      <c r="E59" s="338" t="e">
        <f>C59-#REF!</f>
        <v>#REF!</v>
      </c>
      <c r="F59" s="504" t="e">
        <f>D59-#REF!</f>
        <v>#REF!</v>
      </c>
      <c r="G59" s="504" t="e">
        <f>C59-#REF!</f>
        <v>#REF!</v>
      </c>
      <c r="H59" s="504" t="e">
        <f>D59-#REF!</f>
        <v>#REF!</v>
      </c>
      <c r="I59" s="339"/>
      <c r="J59" s="340" t="e">
        <f>#REF!/#REF!</f>
        <v>#REF!</v>
      </c>
      <c r="K59" s="341"/>
    </row>
    <row r="60" spans="1:11" ht="18.75" customHeight="1">
      <c r="A60" s="330">
        <v>54</v>
      </c>
      <c r="B60" s="331" t="s">
        <v>275</v>
      </c>
      <c r="C60" s="332">
        <v>55308</v>
      </c>
      <c r="D60" s="333">
        <v>27654</v>
      </c>
      <c r="E60" s="338" t="e">
        <f>C60-#REF!</f>
        <v>#REF!</v>
      </c>
      <c r="F60" s="504" t="e">
        <f>D60-#REF!</f>
        <v>#REF!</v>
      </c>
      <c r="G60" s="504" t="e">
        <f>C60-#REF!</f>
        <v>#REF!</v>
      </c>
      <c r="H60" s="504" t="e">
        <f>D60-#REF!</f>
        <v>#REF!</v>
      </c>
      <c r="I60" s="339"/>
      <c r="J60" s="340" t="e">
        <f>#REF!/#REF!</f>
        <v>#REF!</v>
      </c>
      <c r="K60" s="341"/>
    </row>
    <row r="61" spans="1:11" ht="18" customHeight="1">
      <c r="A61" s="330">
        <v>55</v>
      </c>
      <c r="B61" s="331" t="s">
        <v>276</v>
      </c>
      <c r="C61" s="332">
        <v>26735</v>
      </c>
      <c r="D61" s="333">
        <v>13368</v>
      </c>
      <c r="E61" s="338" t="e">
        <f>C61-#REF!</f>
        <v>#REF!</v>
      </c>
      <c r="F61" s="504" t="e">
        <f>D61-#REF!</f>
        <v>#REF!</v>
      </c>
      <c r="G61" s="504" t="e">
        <f>C61-#REF!</f>
        <v>#REF!</v>
      </c>
      <c r="H61" s="504" t="e">
        <f>D61-#REF!</f>
        <v>#REF!</v>
      </c>
      <c r="I61" s="339"/>
      <c r="J61" s="340" t="e">
        <f>#REF!/#REF!</f>
        <v>#REF!</v>
      </c>
      <c r="K61" s="341"/>
    </row>
    <row r="62" spans="1:11" ht="21.75" customHeight="1">
      <c r="A62" s="330">
        <v>56</v>
      </c>
      <c r="B62" s="331" t="s">
        <v>277</v>
      </c>
      <c r="C62" s="335">
        <v>323459</v>
      </c>
      <c r="D62" s="336">
        <v>97956</v>
      </c>
      <c r="E62" s="338" t="e">
        <f>C62-#REF!</f>
        <v>#REF!</v>
      </c>
      <c r="F62" s="504" t="e">
        <f>D62-#REF!</f>
        <v>#REF!</v>
      </c>
      <c r="G62" s="504" t="e">
        <f>C62-#REF!</f>
        <v>#REF!</v>
      </c>
      <c r="H62" s="504" t="e">
        <f>D62-#REF!</f>
        <v>#REF!</v>
      </c>
      <c r="I62" s="339"/>
      <c r="J62" s="340" t="e">
        <f>#REF!/#REF!</f>
        <v>#REF!</v>
      </c>
      <c r="K62" s="341"/>
    </row>
    <row r="63" spans="1:11" ht="39.75" customHeight="1">
      <c r="A63" s="330">
        <v>57</v>
      </c>
      <c r="B63" s="337" t="s">
        <v>278</v>
      </c>
      <c r="C63" s="332">
        <v>6417</v>
      </c>
      <c r="D63" s="333">
        <v>2824</v>
      </c>
      <c r="E63" s="338" t="e">
        <f>C63-#REF!</f>
        <v>#REF!</v>
      </c>
      <c r="F63" s="504" t="e">
        <f>D63-#REF!</f>
        <v>#REF!</v>
      </c>
      <c r="G63" s="504" t="e">
        <f>C63-#REF!</f>
        <v>#REF!</v>
      </c>
      <c r="H63" s="504" t="e">
        <f>D63-#REF!</f>
        <v>#REF!</v>
      </c>
      <c r="I63" s="339"/>
      <c r="J63" s="340" t="e">
        <f>#REF!/#REF!</f>
        <v>#REF!</v>
      </c>
      <c r="K63" s="341"/>
    </row>
    <row r="64" spans="1:11" ht="23.25" customHeight="1">
      <c r="A64" s="330">
        <v>58</v>
      </c>
      <c r="B64" s="331" t="s">
        <v>279</v>
      </c>
      <c r="C64" s="335">
        <v>281902</v>
      </c>
      <c r="D64" s="336">
        <v>93500</v>
      </c>
      <c r="E64" s="338" t="e">
        <f>C64-#REF!</f>
        <v>#REF!</v>
      </c>
      <c r="F64" s="504" t="e">
        <f>D64-#REF!</f>
        <v>#REF!</v>
      </c>
      <c r="G64" s="504" t="e">
        <f>C64-#REF!</f>
        <v>#REF!</v>
      </c>
      <c r="H64" s="504" t="e">
        <f>D64-#REF!</f>
        <v>#REF!</v>
      </c>
      <c r="I64" s="339"/>
      <c r="J64" s="340" t="e">
        <f>#REF!/#REF!</f>
        <v>#REF!</v>
      </c>
      <c r="K64" s="341"/>
    </row>
    <row r="65" spans="1:11" ht="20.25" customHeight="1">
      <c r="A65" s="330">
        <v>59</v>
      </c>
      <c r="B65" s="331" t="s">
        <v>280</v>
      </c>
      <c r="C65" s="335">
        <v>191302</v>
      </c>
      <c r="D65" s="336">
        <v>63450</v>
      </c>
      <c r="E65" s="338" t="e">
        <f>C65-#REF!</f>
        <v>#REF!</v>
      </c>
      <c r="F65" s="504" t="e">
        <f>D65-#REF!</f>
        <v>#REF!</v>
      </c>
      <c r="G65" s="504" t="e">
        <f>C65-#REF!</f>
        <v>#REF!</v>
      </c>
      <c r="H65" s="504" t="e">
        <f>D65-#REF!</f>
        <v>#REF!</v>
      </c>
      <c r="I65" s="339"/>
      <c r="J65" s="340" t="e">
        <f>#REF!/#REF!</f>
        <v>#REF!</v>
      </c>
      <c r="K65" s="341"/>
    </row>
    <row r="66" spans="1:11" ht="21" customHeight="1">
      <c r="A66" s="330">
        <v>60</v>
      </c>
      <c r="B66" s="331" t="s">
        <v>285</v>
      </c>
      <c r="C66" s="335">
        <v>138263</v>
      </c>
      <c r="D66" s="336">
        <v>44200</v>
      </c>
      <c r="E66" s="338" t="e">
        <f>C66-#REF!</f>
        <v>#REF!</v>
      </c>
      <c r="F66" s="504" t="e">
        <f>D66-#REF!</f>
        <v>#REF!</v>
      </c>
      <c r="G66" s="504" t="e">
        <f>C66-#REF!</f>
        <v>#REF!</v>
      </c>
      <c r="H66" s="504" t="e">
        <f>D66-#REF!</f>
        <v>#REF!</v>
      </c>
      <c r="I66" s="339"/>
      <c r="J66" s="340" t="e">
        <f>#REF!/#REF!</f>
        <v>#REF!</v>
      </c>
      <c r="K66" s="341"/>
    </row>
    <row r="67" spans="1:11" ht="20.25" customHeight="1">
      <c r="A67" s="330">
        <v>61</v>
      </c>
      <c r="B67" s="331" t="s">
        <v>281</v>
      </c>
      <c r="C67" s="335">
        <v>183562</v>
      </c>
      <c r="D67" s="336">
        <v>60883</v>
      </c>
      <c r="E67" s="338" t="e">
        <f>C67-#REF!</f>
        <v>#REF!</v>
      </c>
      <c r="F67" s="504" t="e">
        <f>D67-#REF!</f>
        <v>#REF!</v>
      </c>
      <c r="G67" s="504" t="e">
        <f>C67-#REF!</f>
        <v>#REF!</v>
      </c>
      <c r="H67" s="504" t="e">
        <f>D67-#REF!</f>
        <v>#REF!</v>
      </c>
      <c r="I67" s="339"/>
      <c r="J67" s="340" t="e">
        <f>#REF!/#REF!</f>
        <v>#REF!</v>
      </c>
      <c r="K67" s="341"/>
    </row>
    <row r="68" spans="1:11" ht="25.5" customHeight="1">
      <c r="A68" s="330">
        <v>62</v>
      </c>
      <c r="B68" s="331" t="s">
        <v>282</v>
      </c>
      <c r="C68" s="335">
        <v>155876</v>
      </c>
      <c r="D68" s="336">
        <v>51700</v>
      </c>
      <c r="E68" s="338" t="e">
        <f>C68-#REF!</f>
        <v>#REF!</v>
      </c>
      <c r="F68" s="504" t="e">
        <f>D68-#REF!</f>
        <v>#REF!</v>
      </c>
      <c r="G68" s="504" t="e">
        <f>C68-#REF!</f>
        <v>#REF!</v>
      </c>
      <c r="H68" s="504" t="e">
        <f>D68-#REF!</f>
        <v>#REF!</v>
      </c>
      <c r="I68" s="339"/>
      <c r="J68" s="340" t="e">
        <f>#REF!/#REF!</f>
        <v>#REF!</v>
      </c>
      <c r="K68" s="341"/>
    </row>
    <row r="69" spans="1:11" ht="27" customHeight="1">
      <c r="A69" s="330">
        <v>63</v>
      </c>
      <c r="B69" s="331" t="s">
        <v>283</v>
      </c>
      <c r="C69" s="335">
        <v>166198</v>
      </c>
      <c r="D69" s="336">
        <v>55300</v>
      </c>
      <c r="E69" s="338" t="e">
        <f>C69-#REF!</f>
        <v>#REF!</v>
      </c>
      <c r="F69" s="504" t="e">
        <f>D69-#REF!</f>
        <v>#REF!</v>
      </c>
      <c r="G69" s="504" t="e">
        <f>C69-#REF!</f>
        <v>#REF!</v>
      </c>
      <c r="H69" s="504" t="e">
        <f>D69-#REF!</f>
        <v>#REF!</v>
      </c>
      <c r="I69" s="339"/>
      <c r="J69" s="340" t="e">
        <f>#REF!/#REF!</f>
        <v>#REF!</v>
      </c>
      <c r="K69" s="341"/>
    </row>
    <row r="70" spans="1:11" ht="18.75" customHeight="1">
      <c r="A70" s="330">
        <v>64</v>
      </c>
      <c r="B70" s="331" t="s">
        <v>284</v>
      </c>
      <c r="C70" s="335">
        <v>263903</v>
      </c>
      <c r="D70" s="336">
        <v>87530</v>
      </c>
      <c r="E70" s="338" t="e">
        <f>C70-#REF!</f>
        <v>#REF!</v>
      </c>
      <c r="F70" s="504" t="e">
        <f>D70-#REF!</f>
        <v>#REF!</v>
      </c>
      <c r="G70" s="504" t="e">
        <f>C70-#REF!</f>
        <v>#REF!</v>
      </c>
      <c r="H70" s="504" t="e">
        <f>D70-#REF!</f>
        <v>#REF!</v>
      </c>
      <c r="I70" s="339"/>
      <c r="J70" s="340" t="e">
        <f>#REF!/#REF!</f>
        <v>#REF!</v>
      </c>
      <c r="K70" s="341"/>
    </row>
    <row r="71" spans="1:11" ht="21.75" customHeight="1">
      <c r="A71" s="330">
        <v>65</v>
      </c>
      <c r="B71" s="331" t="s">
        <v>286</v>
      </c>
      <c r="C71" s="335">
        <v>152951</v>
      </c>
      <c r="D71" s="336">
        <v>50730</v>
      </c>
      <c r="E71" s="338" t="e">
        <f>C71-#REF!</f>
        <v>#REF!</v>
      </c>
      <c r="F71" s="504" t="e">
        <f>D71-#REF!</f>
        <v>#REF!</v>
      </c>
      <c r="G71" s="504" t="e">
        <f>C71-#REF!</f>
        <v>#REF!</v>
      </c>
      <c r="H71" s="504" t="e">
        <f>D71-#REF!</f>
        <v>#REF!</v>
      </c>
      <c r="I71" s="339"/>
      <c r="J71" s="340" t="e">
        <f>#REF!/#REF!</f>
        <v>#REF!</v>
      </c>
      <c r="K71" s="341"/>
    </row>
    <row r="72" spans="1:11" s="360" customFormat="1" ht="20.25" customHeight="1">
      <c r="A72" s="330">
        <v>66</v>
      </c>
      <c r="B72" s="331" t="s">
        <v>287</v>
      </c>
      <c r="C72" s="332">
        <v>824</v>
      </c>
      <c r="D72" s="333">
        <v>412</v>
      </c>
      <c r="E72" s="338" t="e">
        <f>C72-#REF!</f>
        <v>#REF!</v>
      </c>
      <c r="F72" s="504" t="e">
        <f>D72-#REF!</f>
        <v>#REF!</v>
      </c>
      <c r="G72" s="504" t="e">
        <f>C72-#REF!</f>
        <v>#REF!</v>
      </c>
      <c r="H72" s="504" t="e">
        <f>D72-#REF!</f>
        <v>#REF!</v>
      </c>
      <c r="I72" s="339"/>
      <c r="J72" s="340" t="e">
        <f>#REF!/#REF!</f>
        <v>#REF!</v>
      </c>
      <c r="K72" s="359"/>
    </row>
    <row r="73" spans="1:11" ht="15.75" customHeight="1">
      <c r="A73" s="330">
        <v>67</v>
      </c>
      <c r="B73" s="331" t="s">
        <v>288</v>
      </c>
      <c r="C73" s="332">
        <v>23599</v>
      </c>
      <c r="D73" s="333">
        <v>11800</v>
      </c>
      <c r="E73" s="338" t="e">
        <f>C73-#REF!</f>
        <v>#REF!</v>
      </c>
      <c r="F73" s="504" t="e">
        <f>D73-#REF!</f>
        <v>#REF!</v>
      </c>
      <c r="G73" s="504" t="e">
        <f>C73-#REF!</f>
        <v>#REF!</v>
      </c>
      <c r="H73" s="504" t="e">
        <f>D73-#REF!</f>
        <v>#REF!</v>
      </c>
      <c r="I73" s="339"/>
      <c r="J73" s="340" t="e">
        <f>#REF!/#REF!</f>
        <v>#REF!</v>
      </c>
      <c r="K73" s="341"/>
    </row>
    <row r="74" spans="1:11" ht="18" customHeight="1">
      <c r="A74" s="330">
        <v>68</v>
      </c>
      <c r="B74" s="331" t="s">
        <v>289</v>
      </c>
      <c r="C74" s="332">
        <v>1400</v>
      </c>
      <c r="D74" s="333">
        <v>700</v>
      </c>
      <c r="E74" s="338" t="e">
        <f>C74-#REF!</f>
        <v>#REF!</v>
      </c>
      <c r="F74" s="504" t="e">
        <f>D74-#REF!</f>
        <v>#REF!</v>
      </c>
      <c r="G74" s="504" t="e">
        <f>C74-#REF!</f>
        <v>#REF!</v>
      </c>
      <c r="H74" s="504" t="e">
        <f>D74-#REF!</f>
        <v>#REF!</v>
      </c>
      <c r="I74" s="339"/>
      <c r="J74" s="340" t="e">
        <f>#REF!/#REF!</f>
        <v>#REF!</v>
      </c>
      <c r="K74" s="341"/>
    </row>
    <row r="75" spans="1:11" ht="21.75" customHeight="1">
      <c r="A75" s="330">
        <v>69</v>
      </c>
      <c r="B75" s="331" t="s">
        <v>290</v>
      </c>
      <c r="C75" s="335">
        <v>38336</v>
      </c>
      <c r="D75" s="336">
        <v>11980</v>
      </c>
      <c r="E75" s="338" t="e">
        <f>C75-#REF!</f>
        <v>#REF!</v>
      </c>
      <c r="F75" s="504" t="e">
        <f>D75-#REF!</f>
        <v>#REF!</v>
      </c>
      <c r="G75" s="504" t="e">
        <f>C75-#REF!</f>
        <v>#REF!</v>
      </c>
      <c r="H75" s="504" t="e">
        <f>D75-#REF!</f>
        <v>#REF!</v>
      </c>
      <c r="I75" s="339"/>
      <c r="J75" s="340" t="e">
        <f>#REF!/#REF!</f>
        <v>#REF!</v>
      </c>
      <c r="K75" s="341"/>
    </row>
    <row r="76" spans="1:11" ht="23.25" customHeight="1">
      <c r="A76" s="330">
        <v>70</v>
      </c>
      <c r="B76" s="331" t="s">
        <v>292</v>
      </c>
      <c r="C76" s="332">
        <v>6459</v>
      </c>
      <c r="D76" s="333">
        <v>3229</v>
      </c>
      <c r="E76" s="338" t="e">
        <f>C76-#REF!</f>
        <v>#REF!</v>
      </c>
      <c r="F76" s="504" t="e">
        <f>D76-#REF!</f>
        <v>#REF!</v>
      </c>
      <c r="G76" s="504" t="e">
        <f>C76-#REF!</f>
        <v>#REF!</v>
      </c>
      <c r="H76" s="504" t="e">
        <f>D76-#REF!</f>
        <v>#REF!</v>
      </c>
      <c r="I76" s="339"/>
      <c r="J76" s="340" t="e">
        <f>#REF!/#REF!</f>
        <v>#REF!</v>
      </c>
      <c r="K76" s="341"/>
    </row>
    <row r="77" spans="1:11" ht="19.5" customHeight="1">
      <c r="A77" s="330">
        <v>72</v>
      </c>
      <c r="B77" s="331" t="s">
        <v>293</v>
      </c>
      <c r="C77" s="332">
        <v>61158</v>
      </c>
      <c r="D77" s="333">
        <v>30579</v>
      </c>
      <c r="E77" s="338" t="e">
        <f>C77-#REF!</f>
        <v>#REF!</v>
      </c>
      <c r="F77" s="504" t="e">
        <f>D77-#REF!</f>
        <v>#REF!</v>
      </c>
      <c r="G77" s="504" t="e">
        <f>C77-#REF!</f>
        <v>#REF!</v>
      </c>
      <c r="H77" s="504" t="e">
        <f>D77-#REF!</f>
        <v>#REF!</v>
      </c>
      <c r="I77" s="339"/>
      <c r="J77" s="340" t="e">
        <f>#REF!/#REF!</f>
        <v>#REF!</v>
      </c>
      <c r="K77" s="341"/>
    </row>
    <row r="78" spans="1:11" ht="28.5" customHeight="1">
      <c r="A78" s="330">
        <v>73</v>
      </c>
      <c r="B78" s="331" t="s">
        <v>294</v>
      </c>
      <c r="C78" s="332">
        <v>101677</v>
      </c>
      <c r="D78" s="333">
        <v>50839</v>
      </c>
      <c r="E78" s="338" t="e">
        <f>C78-#REF!</f>
        <v>#REF!</v>
      </c>
      <c r="F78" s="504" t="e">
        <f>D78-#REF!</f>
        <v>#REF!</v>
      </c>
      <c r="G78" s="504" t="e">
        <f>C78-#REF!</f>
        <v>#REF!</v>
      </c>
      <c r="H78" s="504" t="e">
        <f>D78-#REF!</f>
        <v>#REF!</v>
      </c>
      <c r="I78" s="339"/>
      <c r="J78" s="340" t="e">
        <f>#REF!/#REF!</f>
        <v>#REF!</v>
      </c>
      <c r="K78" s="341"/>
    </row>
    <row r="79" spans="1:11" ht="21.75" customHeight="1">
      <c r="A79" s="330">
        <v>75</v>
      </c>
      <c r="B79" s="331" t="s">
        <v>207</v>
      </c>
      <c r="C79" s="332"/>
      <c r="D79" s="333"/>
      <c r="E79" s="338" t="e">
        <f>C79-#REF!</f>
        <v>#REF!</v>
      </c>
      <c r="F79" s="504" t="e">
        <f>D79-#REF!</f>
        <v>#REF!</v>
      </c>
      <c r="G79" s="504" t="e">
        <f>C79-#REF!</f>
        <v>#REF!</v>
      </c>
      <c r="H79" s="504" t="e">
        <f>D79-#REF!</f>
        <v>#REF!</v>
      </c>
      <c r="I79" s="339"/>
      <c r="J79" s="340" t="e">
        <f>#REF!/#REF!</f>
        <v>#REF!</v>
      </c>
      <c r="K79" s="341"/>
    </row>
    <row r="80" spans="1:11" ht="19.5" customHeight="1">
      <c r="A80" s="330">
        <v>76</v>
      </c>
      <c r="B80" s="331" t="s">
        <v>199</v>
      </c>
      <c r="C80" s="332"/>
      <c r="D80" s="333"/>
      <c r="E80" s="338" t="e">
        <f>C80-#REF!</f>
        <v>#REF!</v>
      </c>
      <c r="F80" s="504" t="e">
        <f>D80-#REF!</f>
        <v>#REF!</v>
      </c>
      <c r="G80" s="504" t="e">
        <f>C80-#REF!</f>
        <v>#REF!</v>
      </c>
      <c r="H80" s="504" t="e">
        <f>D80-#REF!</f>
        <v>#REF!</v>
      </c>
      <c r="I80" s="339"/>
      <c r="J80" s="340" t="e">
        <f>#REF!/#REF!</f>
        <v>#REF!</v>
      </c>
      <c r="K80" s="341"/>
    </row>
    <row r="81" spans="1:11" ht="24.75" customHeight="1">
      <c r="A81" s="330">
        <v>77</v>
      </c>
      <c r="B81" s="331" t="s">
        <v>200</v>
      </c>
      <c r="C81" s="332"/>
      <c r="D81" s="333"/>
      <c r="E81" s="338" t="e">
        <f>C81-#REF!</f>
        <v>#REF!</v>
      </c>
      <c r="F81" s="504" t="e">
        <f>D81-#REF!</f>
        <v>#REF!</v>
      </c>
      <c r="G81" s="504" t="e">
        <f>C81-#REF!</f>
        <v>#REF!</v>
      </c>
      <c r="H81" s="504" t="e">
        <f>D81-#REF!</f>
        <v>#REF!</v>
      </c>
      <c r="I81" s="339"/>
      <c r="J81" s="340" t="e">
        <f>#REF!/#REF!</f>
        <v>#REF!</v>
      </c>
      <c r="K81" s="341"/>
    </row>
    <row r="82" spans="1:11" ht="27.75" customHeight="1">
      <c r="A82" s="330">
        <v>80</v>
      </c>
      <c r="B82" s="331" t="s">
        <v>201</v>
      </c>
      <c r="C82" s="335"/>
      <c r="D82" s="336"/>
      <c r="E82" s="338" t="e">
        <f>C82-#REF!</f>
        <v>#REF!</v>
      </c>
      <c r="F82" s="504" t="e">
        <f>D82-#REF!</f>
        <v>#REF!</v>
      </c>
      <c r="G82" s="504" t="e">
        <f>C82-#REF!</f>
        <v>#REF!</v>
      </c>
      <c r="H82" s="504" t="e">
        <f>D82-#REF!</f>
        <v>#REF!</v>
      </c>
      <c r="I82" s="339"/>
      <c r="J82" s="340" t="e">
        <f>#REF!/#REF!</f>
        <v>#REF!</v>
      </c>
      <c r="K82" s="341"/>
    </row>
    <row r="83" spans="1:11" ht="21" customHeight="1">
      <c r="A83" s="330">
        <v>81</v>
      </c>
      <c r="B83" s="331" t="s">
        <v>305</v>
      </c>
      <c r="C83" s="335">
        <v>220659</v>
      </c>
      <c r="D83" s="336">
        <v>68956</v>
      </c>
      <c r="E83" s="338" t="e">
        <f>C83-#REF!</f>
        <v>#REF!</v>
      </c>
      <c r="F83" s="504" t="e">
        <f>D83-#REF!</f>
        <v>#REF!</v>
      </c>
      <c r="G83" s="504" t="e">
        <f>C83-#REF!</f>
        <v>#REF!</v>
      </c>
      <c r="H83" s="504" t="e">
        <f>D83-#REF!</f>
        <v>#REF!</v>
      </c>
      <c r="I83" s="339"/>
      <c r="J83" s="340" t="e">
        <f>#REF!/#REF!</f>
        <v>#REF!</v>
      </c>
      <c r="K83" s="341"/>
    </row>
    <row r="84" spans="1:11" ht="25.5">
      <c r="A84" s="330">
        <v>82</v>
      </c>
      <c r="B84" s="337" t="s">
        <v>306</v>
      </c>
      <c r="C84" s="332">
        <v>21158</v>
      </c>
      <c r="D84" s="333">
        <v>6612</v>
      </c>
      <c r="E84" s="338" t="e">
        <f>C84-#REF!</f>
        <v>#REF!</v>
      </c>
      <c r="F84" s="504" t="e">
        <f>D84-#REF!</f>
        <v>#REF!</v>
      </c>
      <c r="G84" s="504" t="e">
        <f>C84-#REF!</f>
        <v>#REF!</v>
      </c>
      <c r="H84" s="504" t="e">
        <f>D84-#REF!</f>
        <v>#REF!</v>
      </c>
      <c r="I84" s="339"/>
      <c r="J84" s="340" t="e">
        <f>#REF!/#REF!</f>
        <v>#REF!</v>
      </c>
      <c r="K84" s="341"/>
    </row>
    <row r="85" spans="1:11" ht="27" customHeight="1">
      <c r="A85" s="330">
        <v>83</v>
      </c>
      <c r="B85" s="331" t="s">
        <v>212</v>
      </c>
      <c r="C85" s="332">
        <v>957</v>
      </c>
      <c r="D85" s="333">
        <v>478</v>
      </c>
      <c r="E85" s="338" t="e">
        <f>C85-#REF!</f>
        <v>#REF!</v>
      </c>
      <c r="F85" s="504" t="e">
        <f>D85-#REF!</f>
        <v>#REF!</v>
      </c>
      <c r="G85" s="504" t="e">
        <f>C85-#REF!</f>
        <v>#REF!</v>
      </c>
      <c r="H85" s="504" t="e">
        <f>D85-#REF!</f>
        <v>#REF!</v>
      </c>
      <c r="I85" s="339"/>
      <c r="J85" s="340" t="e">
        <f>#REF!/#REF!</f>
        <v>#REF!</v>
      </c>
      <c r="K85" s="341"/>
    </row>
    <row r="86" spans="1:11" ht="27" customHeight="1">
      <c r="A86" s="330">
        <v>84</v>
      </c>
      <c r="B86" s="331" t="s">
        <v>307</v>
      </c>
      <c r="C86" s="335">
        <v>201322</v>
      </c>
      <c r="D86" s="336">
        <v>62248</v>
      </c>
      <c r="E86" s="338" t="e">
        <f>C86-#REF!</f>
        <v>#REF!</v>
      </c>
      <c r="F86" s="504" t="e">
        <f>D86-#REF!</f>
        <v>#REF!</v>
      </c>
      <c r="G86" s="504" t="e">
        <f>C86-#REF!</f>
        <v>#REF!</v>
      </c>
      <c r="H86" s="504" t="e">
        <f>D86-#REF!</f>
        <v>#REF!</v>
      </c>
      <c r="I86" s="339"/>
      <c r="J86" s="340" t="e">
        <f>#REF!/#REF!</f>
        <v>#REF!</v>
      </c>
      <c r="K86" s="341"/>
    </row>
    <row r="87" spans="1:11" ht="22.5" customHeight="1">
      <c r="A87" s="330">
        <v>85</v>
      </c>
      <c r="B87" s="331" t="s">
        <v>213</v>
      </c>
      <c r="C87" s="335">
        <v>49548.800000000003</v>
      </c>
      <c r="D87" s="336">
        <v>15484</v>
      </c>
      <c r="E87" s="338" t="e">
        <f>C87-#REF!</f>
        <v>#REF!</v>
      </c>
      <c r="F87" s="504" t="e">
        <f>D87-#REF!</f>
        <v>#REF!</v>
      </c>
      <c r="G87" s="504" t="e">
        <f>C87-#REF!</f>
        <v>#REF!</v>
      </c>
      <c r="H87" s="504" t="e">
        <f>D87-#REF!</f>
        <v>#REF!</v>
      </c>
      <c r="I87" s="339"/>
      <c r="J87" s="340" t="e">
        <f>#REF!/#REF!</f>
        <v>#REF!</v>
      </c>
      <c r="K87" s="341"/>
    </row>
    <row r="88" spans="1:11" ht="20.25" customHeight="1">
      <c r="A88" s="330">
        <v>86</v>
      </c>
      <c r="B88" s="331" t="s">
        <v>214</v>
      </c>
      <c r="C88" s="335">
        <v>143884.80000000002</v>
      </c>
      <c r="D88" s="336">
        <v>44964</v>
      </c>
      <c r="E88" s="338" t="e">
        <f>C88-#REF!</f>
        <v>#REF!</v>
      </c>
      <c r="F88" s="504" t="e">
        <f>D88-#REF!</f>
        <v>#REF!</v>
      </c>
      <c r="G88" s="504" t="e">
        <f>C88-#REF!</f>
        <v>#REF!</v>
      </c>
      <c r="H88" s="504" t="e">
        <f>D88-#REF!</f>
        <v>#REF!</v>
      </c>
      <c r="I88" s="339"/>
      <c r="J88" s="340" t="e">
        <f>#REF!/#REF!</f>
        <v>#REF!</v>
      </c>
      <c r="K88" s="341"/>
    </row>
    <row r="89" spans="1:11" ht="19.5" customHeight="1">
      <c r="A89" s="330">
        <v>87</v>
      </c>
      <c r="B89" s="331" t="s">
        <v>215</v>
      </c>
      <c r="C89" s="335">
        <v>138547.20000000001</v>
      </c>
      <c r="D89" s="336">
        <v>43296</v>
      </c>
      <c r="E89" s="338" t="e">
        <f>C89-#REF!</f>
        <v>#REF!</v>
      </c>
      <c r="F89" s="504" t="e">
        <f>D89-#REF!</f>
        <v>#REF!</v>
      </c>
      <c r="G89" s="504" t="e">
        <f>C89-#REF!</f>
        <v>#REF!</v>
      </c>
      <c r="H89" s="504" t="e">
        <f>D89-#REF!</f>
        <v>#REF!</v>
      </c>
      <c r="I89" s="339"/>
      <c r="J89" s="340" t="e">
        <f>#REF!/#REF!</f>
        <v>#REF!</v>
      </c>
      <c r="K89" s="341"/>
    </row>
    <row r="90" spans="1:11" ht="22.5" customHeight="1">
      <c r="A90" s="330">
        <v>88</v>
      </c>
      <c r="B90" s="331" t="s">
        <v>216</v>
      </c>
      <c r="C90" s="335">
        <v>67654.400000000009</v>
      </c>
      <c r="D90" s="336">
        <v>21142</v>
      </c>
      <c r="E90" s="338" t="e">
        <f>C90-#REF!</f>
        <v>#REF!</v>
      </c>
      <c r="F90" s="504" t="e">
        <f>D90-#REF!</f>
        <v>#REF!</v>
      </c>
      <c r="G90" s="504" t="e">
        <f>C90-#REF!</f>
        <v>#REF!</v>
      </c>
      <c r="H90" s="504" t="e">
        <f>D90-#REF!</f>
        <v>#REF!</v>
      </c>
      <c r="I90" s="339"/>
      <c r="J90" s="340" t="e">
        <f>#REF!/#REF!</f>
        <v>#REF!</v>
      </c>
      <c r="K90" s="341"/>
    </row>
    <row r="91" spans="1:11" ht="18" customHeight="1">
      <c r="A91" s="330">
        <v>89</v>
      </c>
      <c r="B91" s="331" t="s">
        <v>217</v>
      </c>
      <c r="C91" s="335">
        <v>60992</v>
      </c>
      <c r="D91" s="336">
        <v>19060</v>
      </c>
      <c r="E91" s="338" t="e">
        <f>C91-#REF!</f>
        <v>#REF!</v>
      </c>
      <c r="F91" s="504" t="e">
        <f>D91-#REF!</f>
        <v>#REF!</v>
      </c>
      <c r="G91" s="504" t="e">
        <f>C91-#REF!</f>
        <v>#REF!</v>
      </c>
      <c r="H91" s="504" t="e">
        <f>D91-#REF!</f>
        <v>#REF!</v>
      </c>
      <c r="I91" s="339"/>
      <c r="J91" s="340" t="e">
        <f>#REF!/#REF!</f>
        <v>#REF!</v>
      </c>
      <c r="K91" s="341"/>
    </row>
    <row r="92" spans="1:11" ht="19.5" customHeight="1">
      <c r="A92" s="330">
        <v>90</v>
      </c>
      <c r="B92" s="331" t="s">
        <v>218</v>
      </c>
      <c r="C92" s="335">
        <v>109245</v>
      </c>
      <c r="D92" s="336">
        <v>34139</v>
      </c>
      <c r="E92" s="338" t="e">
        <f>C92-#REF!</f>
        <v>#REF!</v>
      </c>
      <c r="F92" s="504" t="e">
        <f>D92-#REF!</f>
        <v>#REF!</v>
      </c>
      <c r="G92" s="504" t="e">
        <f>C92-#REF!</f>
        <v>#REF!</v>
      </c>
      <c r="H92" s="504" t="e">
        <f>D92-#REF!</f>
        <v>#REF!</v>
      </c>
      <c r="I92" s="339"/>
      <c r="J92" s="340" t="e">
        <f>#REF!/#REF!</f>
        <v>#REF!</v>
      </c>
      <c r="K92" s="341"/>
    </row>
    <row r="93" spans="1:11" ht="21" customHeight="1">
      <c r="A93" s="330">
        <v>91</v>
      </c>
      <c r="B93" s="331" t="s">
        <v>219</v>
      </c>
      <c r="C93" s="335">
        <v>107276.8</v>
      </c>
      <c r="D93" s="336">
        <v>33524</v>
      </c>
      <c r="E93" s="338" t="e">
        <f>C93-#REF!</f>
        <v>#REF!</v>
      </c>
      <c r="F93" s="504" t="e">
        <f>D93-#REF!</f>
        <v>#REF!</v>
      </c>
      <c r="G93" s="504" t="e">
        <f>C93-#REF!</f>
        <v>#REF!</v>
      </c>
      <c r="H93" s="504" t="e">
        <f>D93-#REF!</f>
        <v>#REF!</v>
      </c>
      <c r="I93" s="339"/>
      <c r="J93" s="340" t="e">
        <f>#REF!/#REF!</f>
        <v>#REF!</v>
      </c>
      <c r="K93" s="341"/>
    </row>
    <row r="94" spans="1:11" ht="17.25" customHeight="1">
      <c r="A94" s="330">
        <v>92</v>
      </c>
      <c r="B94" s="331" t="s">
        <v>220</v>
      </c>
      <c r="C94" s="335">
        <v>110336</v>
      </c>
      <c r="D94" s="336">
        <v>34480</v>
      </c>
      <c r="E94" s="338" t="e">
        <f>C94-#REF!</f>
        <v>#REF!</v>
      </c>
      <c r="F94" s="504" t="e">
        <f>D94-#REF!</f>
        <v>#REF!</v>
      </c>
      <c r="G94" s="504" t="e">
        <f>C94-#REF!</f>
        <v>#REF!</v>
      </c>
      <c r="H94" s="504" t="e">
        <f>D94-#REF!</f>
        <v>#REF!</v>
      </c>
      <c r="I94" s="339"/>
      <c r="J94" s="340" t="e">
        <f>#REF!/#REF!</f>
        <v>#REF!</v>
      </c>
      <c r="K94" s="341"/>
    </row>
    <row r="95" spans="1:11" ht="24" customHeight="1">
      <c r="A95" s="330">
        <v>93</v>
      </c>
      <c r="B95" s="331" t="s">
        <v>221</v>
      </c>
      <c r="C95" s="335">
        <v>65849.600000000006</v>
      </c>
      <c r="D95" s="336">
        <v>20578</v>
      </c>
      <c r="E95" s="338" t="e">
        <f>C95-#REF!</f>
        <v>#REF!</v>
      </c>
      <c r="F95" s="504" t="e">
        <f>D95-#REF!</f>
        <v>#REF!</v>
      </c>
      <c r="G95" s="504" t="e">
        <f>C95-#REF!</f>
        <v>#REF!</v>
      </c>
      <c r="H95" s="504" t="e">
        <f>D95-#REF!</f>
        <v>#REF!</v>
      </c>
      <c r="I95" s="339"/>
      <c r="J95" s="340" t="e">
        <f>#REF!/#REF!</f>
        <v>#REF!</v>
      </c>
      <c r="K95" s="341"/>
    </row>
    <row r="96" spans="1:11" ht="27" customHeight="1">
      <c r="A96" s="330">
        <v>94</v>
      </c>
      <c r="B96" s="331" t="s">
        <v>222</v>
      </c>
      <c r="C96" s="335">
        <v>92262.400000000009</v>
      </c>
      <c r="D96" s="336">
        <v>28832</v>
      </c>
      <c r="E96" s="338" t="e">
        <f>C96-#REF!</f>
        <v>#REF!</v>
      </c>
      <c r="F96" s="504" t="e">
        <f>D96-#REF!</f>
        <v>#REF!</v>
      </c>
      <c r="G96" s="504" t="e">
        <f>C96-#REF!</f>
        <v>#REF!</v>
      </c>
      <c r="H96" s="504" t="e">
        <f>D96-#REF!</f>
        <v>#REF!</v>
      </c>
      <c r="I96" s="339"/>
      <c r="J96" s="340" t="e">
        <f>#REF!/#REF!</f>
        <v>#REF!</v>
      </c>
      <c r="K96" s="341"/>
    </row>
    <row r="97" spans="1:11" ht="21.75" customHeight="1">
      <c r="A97" s="330">
        <v>95</v>
      </c>
      <c r="B97" s="331" t="s">
        <v>223</v>
      </c>
      <c r="C97" s="335">
        <v>55488</v>
      </c>
      <c r="D97" s="336">
        <v>17340</v>
      </c>
      <c r="E97" s="338" t="e">
        <f>C97-#REF!</f>
        <v>#REF!</v>
      </c>
      <c r="F97" s="504" t="e">
        <f>D97-#REF!</f>
        <v>#REF!</v>
      </c>
      <c r="G97" s="504" t="e">
        <f>C97-#REF!</f>
        <v>#REF!</v>
      </c>
      <c r="H97" s="504" t="e">
        <f>D97-#REF!</f>
        <v>#REF!</v>
      </c>
      <c r="I97" s="339"/>
      <c r="J97" s="340" t="e">
        <f>#REF!/#REF!</f>
        <v>#REF!</v>
      </c>
      <c r="K97" s="341"/>
    </row>
    <row r="98" spans="1:11" ht="20.25" customHeight="1">
      <c r="A98" s="330">
        <v>96</v>
      </c>
      <c r="B98" s="331" t="s">
        <v>224</v>
      </c>
      <c r="C98" s="335">
        <v>123225.60000000001</v>
      </c>
      <c r="D98" s="336">
        <v>38508</v>
      </c>
      <c r="E98" s="338" t="e">
        <f>C98-#REF!</f>
        <v>#REF!</v>
      </c>
      <c r="F98" s="504" t="e">
        <f>D98-#REF!</f>
        <v>#REF!</v>
      </c>
      <c r="G98" s="504" t="e">
        <f>C98-#REF!</f>
        <v>#REF!</v>
      </c>
      <c r="H98" s="504" t="e">
        <f>D98-#REF!</f>
        <v>#REF!</v>
      </c>
      <c r="I98" s="339"/>
      <c r="J98" s="340" t="e">
        <f>#REF!/#REF!</f>
        <v>#REF!</v>
      </c>
      <c r="K98" s="341"/>
    </row>
    <row r="99" spans="1:11" ht="28.5" customHeight="1">
      <c r="A99" s="330">
        <v>97</v>
      </c>
      <c r="B99" s="331" t="s">
        <v>225</v>
      </c>
      <c r="C99" s="335">
        <v>78998.400000000009</v>
      </c>
      <c r="D99" s="336">
        <v>24687</v>
      </c>
      <c r="E99" s="338" t="e">
        <f>C99-#REF!</f>
        <v>#REF!</v>
      </c>
      <c r="F99" s="504" t="e">
        <f>D99-#REF!</f>
        <v>#REF!</v>
      </c>
      <c r="G99" s="504" t="e">
        <f>C99-#REF!</f>
        <v>#REF!</v>
      </c>
      <c r="H99" s="504" t="e">
        <f>D99-#REF!</f>
        <v>#REF!</v>
      </c>
      <c r="I99" s="339"/>
      <c r="J99" s="340" t="e">
        <f>#REF!/#REF!</f>
        <v>#REF!</v>
      </c>
      <c r="K99" s="341"/>
    </row>
    <row r="100" spans="1:11" ht="26.25" customHeight="1">
      <c r="A100" s="330">
        <v>98</v>
      </c>
      <c r="B100" s="331" t="s">
        <v>226</v>
      </c>
      <c r="C100" s="335">
        <v>183654.40000000002</v>
      </c>
      <c r="D100" s="336">
        <v>57392</v>
      </c>
      <c r="E100" s="338" t="e">
        <f>C100-#REF!</f>
        <v>#REF!</v>
      </c>
      <c r="F100" s="504" t="e">
        <f>D100-#REF!</f>
        <v>#REF!</v>
      </c>
      <c r="G100" s="504" t="e">
        <f>C100-#REF!</f>
        <v>#REF!</v>
      </c>
      <c r="H100" s="504" t="e">
        <f>D100-#REF!</f>
        <v>#REF!</v>
      </c>
      <c r="I100" s="339"/>
      <c r="J100" s="340" t="e">
        <f>#REF!/#REF!</f>
        <v>#REF!</v>
      </c>
      <c r="K100" s="341"/>
    </row>
    <row r="101" spans="1:11" ht="20.25" customHeight="1">
      <c r="A101" s="330">
        <v>99</v>
      </c>
      <c r="B101" s="331" t="s">
        <v>227</v>
      </c>
      <c r="C101" s="335">
        <v>75104</v>
      </c>
      <c r="D101" s="336">
        <v>23470</v>
      </c>
      <c r="E101" s="338" t="e">
        <f>C101-#REF!</f>
        <v>#REF!</v>
      </c>
      <c r="F101" s="504" t="e">
        <f>D101-#REF!</f>
        <v>#REF!</v>
      </c>
      <c r="G101" s="504" t="e">
        <f>C101-#REF!</f>
        <v>#REF!</v>
      </c>
      <c r="H101" s="504" t="e">
        <f>D101-#REF!</f>
        <v>#REF!</v>
      </c>
      <c r="I101" s="339"/>
      <c r="J101" s="340" t="e">
        <f>#REF!/#REF!</f>
        <v>#REF!</v>
      </c>
      <c r="K101" s="341"/>
    </row>
    <row r="102" spans="1:11" ht="21" customHeight="1">
      <c r="A102" s="330">
        <v>100</v>
      </c>
      <c r="B102" s="331" t="s">
        <v>228</v>
      </c>
      <c r="C102" s="335">
        <v>146848</v>
      </c>
      <c r="D102" s="336">
        <v>45890</v>
      </c>
      <c r="E102" s="338" t="e">
        <f>C102-#REF!</f>
        <v>#REF!</v>
      </c>
      <c r="F102" s="504" t="e">
        <f>D102-#REF!</f>
        <v>#REF!</v>
      </c>
      <c r="G102" s="504" t="e">
        <f>C102-#REF!</f>
        <v>#REF!</v>
      </c>
      <c r="H102" s="504" t="e">
        <f>D102-#REF!</f>
        <v>#REF!</v>
      </c>
      <c r="I102" s="339"/>
      <c r="J102" s="340" t="e">
        <f>#REF!/#REF!</f>
        <v>#REF!</v>
      </c>
      <c r="K102" s="341"/>
    </row>
    <row r="103" spans="1:11" ht="20.25" customHeight="1">
      <c r="A103" s="330">
        <v>101</v>
      </c>
      <c r="B103" s="331" t="s">
        <v>229</v>
      </c>
      <c r="C103" s="335">
        <v>159193.60000000001</v>
      </c>
      <c r="D103" s="336">
        <v>49748</v>
      </c>
      <c r="E103" s="338" t="e">
        <f>C103-#REF!</f>
        <v>#REF!</v>
      </c>
      <c r="F103" s="504" t="e">
        <f>D103-#REF!</f>
        <v>#REF!</v>
      </c>
      <c r="G103" s="504" t="e">
        <f>C103-#REF!</f>
        <v>#REF!</v>
      </c>
      <c r="H103" s="504" t="e">
        <f>D103-#REF!</f>
        <v>#REF!</v>
      </c>
      <c r="I103" s="339"/>
      <c r="J103" s="340" t="e">
        <f>#REF!/#REF!</f>
        <v>#REF!</v>
      </c>
      <c r="K103" s="341"/>
    </row>
    <row r="104" spans="1:11" ht="22.5" customHeight="1">
      <c r="A104" s="330">
        <v>102</v>
      </c>
      <c r="B104" s="505" t="s">
        <v>570</v>
      </c>
      <c r="C104" s="335">
        <v>32454.400000000001</v>
      </c>
      <c r="D104" s="336">
        <v>10142</v>
      </c>
      <c r="E104" s="338" t="e">
        <f>C104-#REF!</f>
        <v>#REF!</v>
      </c>
      <c r="F104" s="504" t="e">
        <f>D104-#REF!</f>
        <v>#REF!</v>
      </c>
      <c r="G104" s="504" t="e">
        <f>C104-#REF!</f>
        <v>#REF!</v>
      </c>
      <c r="H104" s="504" t="e">
        <f>D104-#REF!</f>
        <v>#REF!</v>
      </c>
      <c r="I104" s="339"/>
      <c r="J104" s="340" t="e">
        <f>#REF!/#REF!</f>
        <v>#REF!</v>
      </c>
      <c r="K104" s="341"/>
    </row>
    <row r="105" spans="1:11" ht="21.75" customHeight="1">
      <c r="A105" s="330">
        <v>103</v>
      </c>
      <c r="B105" s="331" t="s">
        <v>308</v>
      </c>
      <c r="C105" s="335">
        <v>141273.60000000001</v>
      </c>
      <c r="D105" s="336">
        <v>44148</v>
      </c>
      <c r="E105" s="338" t="e">
        <f>C105-#REF!</f>
        <v>#REF!</v>
      </c>
      <c r="F105" s="504" t="e">
        <f>D105-#REF!</f>
        <v>#REF!</v>
      </c>
      <c r="G105" s="504" t="e">
        <f>C105-#REF!</f>
        <v>#REF!</v>
      </c>
      <c r="H105" s="504" t="e">
        <f>D105-#REF!</f>
        <v>#REF!</v>
      </c>
      <c r="I105" s="339"/>
      <c r="J105" s="340" t="e">
        <f>#REF!/#REF!</f>
        <v>#REF!</v>
      </c>
      <c r="K105" s="341"/>
    </row>
    <row r="106" spans="1:11" ht="27" customHeight="1">
      <c r="A106" s="330">
        <v>104</v>
      </c>
      <c r="B106" s="331" t="s">
        <v>309</v>
      </c>
      <c r="C106" s="335">
        <v>135686.39999999999</v>
      </c>
      <c r="D106" s="336">
        <v>42402</v>
      </c>
      <c r="E106" s="338" t="e">
        <f>C106-#REF!</f>
        <v>#REF!</v>
      </c>
      <c r="F106" s="504" t="e">
        <f>D106-#REF!</f>
        <v>#REF!</v>
      </c>
      <c r="G106" s="504" t="e">
        <f>C106-#REF!</f>
        <v>#REF!</v>
      </c>
      <c r="H106" s="504" t="e">
        <f>D106-#REF!</f>
        <v>#REF!</v>
      </c>
      <c r="I106" s="339"/>
      <c r="J106" s="340" t="e">
        <f>#REF!/#REF!</f>
        <v>#REF!</v>
      </c>
      <c r="K106" s="341"/>
    </row>
    <row r="107" spans="1:11" ht="18.75" customHeight="1">
      <c r="A107" s="330">
        <v>105</v>
      </c>
      <c r="B107" s="331" t="s">
        <v>310</v>
      </c>
      <c r="C107" s="335">
        <v>55961.600000000006</v>
      </c>
      <c r="D107" s="336">
        <v>17488</v>
      </c>
      <c r="E107" s="338" t="e">
        <f>C107-#REF!</f>
        <v>#REF!</v>
      </c>
      <c r="F107" s="504" t="e">
        <f>D107-#REF!</f>
        <v>#REF!</v>
      </c>
      <c r="G107" s="504" t="e">
        <f>C107-#REF!</f>
        <v>#REF!</v>
      </c>
      <c r="H107" s="504" t="e">
        <f>D107-#REF!</f>
        <v>#REF!</v>
      </c>
      <c r="I107" s="339"/>
      <c r="J107" s="340" t="e">
        <f>#REF!/#REF!</f>
        <v>#REF!</v>
      </c>
      <c r="K107" s="341"/>
    </row>
    <row r="108" spans="1:11" s="341" customFormat="1" ht="18.75" customHeight="1">
      <c r="A108" s="330">
        <v>106</v>
      </c>
      <c r="B108" s="331" t="s">
        <v>311</v>
      </c>
      <c r="C108" s="335">
        <v>22476.800000000003</v>
      </c>
      <c r="D108" s="336">
        <v>7024</v>
      </c>
      <c r="E108" s="338" t="e">
        <f>C108-#REF!</f>
        <v>#REF!</v>
      </c>
      <c r="F108" s="504" t="e">
        <f>D108-#REF!</f>
        <v>#REF!</v>
      </c>
      <c r="G108" s="504" t="e">
        <f>C108-#REF!</f>
        <v>#REF!</v>
      </c>
      <c r="H108" s="504" t="e">
        <f>D108-#REF!</f>
        <v>#REF!</v>
      </c>
      <c r="I108" s="339"/>
      <c r="J108" s="340" t="e">
        <f>#REF!/#REF!</f>
        <v>#REF!</v>
      </c>
    </row>
    <row r="109" spans="1:11" ht="18" customHeight="1">
      <c r="A109" s="330">
        <v>107</v>
      </c>
      <c r="B109" s="331" t="s">
        <v>312</v>
      </c>
      <c r="C109" s="335">
        <v>31558.400000000001</v>
      </c>
      <c r="D109" s="336">
        <v>9862</v>
      </c>
      <c r="E109" s="338" t="e">
        <f>C109-#REF!</f>
        <v>#REF!</v>
      </c>
      <c r="F109" s="504" t="e">
        <f>D109-#REF!</f>
        <v>#REF!</v>
      </c>
      <c r="G109" s="504" t="e">
        <f>C109-#REF!</f>
        <v>#REF!</v>
      </c>
      <c r="H109" s="504" t="e">
        <f>D109-#REF!</f>
        <v>#REF!</v>
      </c>
      <c r="I109" s="339"/>
      <c r="J109" s="340" t="e">
        <f>#REF!/#REF!</f>
        <v>#REF!</v>
      </c>
      <c r="K109" s="341"/>
    </row>
    <row r="110" spans="1:11" ht="26.25" customHeight="1">
      <c r="A110" s="330">
        <v>108</v>
      </c>
      <c r="B110" s="331" t="s">
        <v>313</v>
      </c>
      <c r="C110" s="332">
        <v>6536</v>
      </c>
      <c r="D110" s="333">
        <v>3268</v>
      </c>
      <c r="E110" s="338" t="e">
        <f>C110-#REF!</f>
        <v>#REF!</v>
      </c>
      <c r="F110" s="504" t="e">
        <f>D110-#REF!</f>
        <v>#REF!</v>
      </c>
      <c r="G110" s="504" t="e">
        <f>C110-#REF!</f>
        <v>#REF!</v>
      </c>
      <c r="H110" s="504" t="e">
        <f>D110-#REF!</f>
        <v>#REF!</v>
      </c>
      <c r="I110" s="339"/>
      <c r="J110" s="340" t="e">
        <f>#REF!/#REF!</f>
        <v>#REF!</v>
      </c>
      <c r="K110" s="341"/>
    </row>
    <row r="111" spans="1:11" ht="18.75" customHeight="1">
      <c r="A111" s="330">
        <v>109</v>
      </c>
      <c r="B111" s="331" t="s">
        <v>314</v>
      </c>
      <c r="C111" s="332">
        <v>5144</v>
      </c>
      <c r="D111" s="333">
        <v>2572</v>
      </c>
      <c r="E111" s="338" t="e">
        <f>C111-#REF!</f>
        <v>#REF!</v>
      </c>
      <c r="F111" s="504" t="e">
        <f>D111-#REF!</f>
        <v>#REF!</v>
      </c>
      <c r="G111" s="504" t="e">
        <f>C111-#REF!</f>
        <v>#REF!</v>
      </c>
      <c r="H111" s="504" t="e">
        <f>D111-#REF!</f>
        <v>#REF!</v>
      </c>
      <c r="I111" s="339"/>
      <c r="J111" s="340" t="e">
        <f>#REF!/#REF!</f>
        <v>#REF!</v>
      </c>
      <c r="K111" s="341"/>
    </row>
    <row r="112" spans="1:11" ht="22.5" customHeight="1">
      <c r="A112" s="330">
        <v>110</v>
      </c>
      <c r="B112" s="331" t="s">
        <v>315</v>
      </c>
      <c r="C112" s="335">
        <v>68468.2</v>
      </c>
      <c r="D112" s="336">
        <v>21396</v>
      </c>
      <c r="E112" s="338" t="e">
        <f>C112-#REF!</f>
        <v>#REF!</v>
      </c>
      <c r="F112" s="504" t="e">
        <f>D112-#REF!</f>
        <v>#REF!</v>
      </c>
      <c r="G112" s="504" t="e">
        <f>C112-#REF!</f>
        <v>#REF!</v>
      </c>
      <c r="H112" s="504" t="e">
        <f>D112-#REF!</f>
        <v>#REF!</v>
      </c>
      <c r="I112" s="339"/>
      <c r="J112" s="340" t="e">
        <f>#REF!/#REF!</f>
        <v>#REF!</v>
      </c>
      <c r="K112" s="341"/>
    </row>
    <row r="113" spans="1:11" ht="24" customHeight="1">
      <c r="A113" s="330">
        <v>112</v>
      </c>
      <c r="B113" s="331" t="s">
        <v>316</v>
      </c>
      <c r="C113" s="335">
        <v>140665.60000000001</v>
      </c>
      <c r="D113" s="336">
        <v>43958</v>
      </c>
      <c r="E113" s="338" t="e">
        <f>C113-#REF!</f>
        <v>#REF!</v>
      </c>
      <c r="F113" s="504" t="e">
        <f>D113-#REF!</f>
        <v>#REF!</v>
      </c>
      <c r="G113" s="504" t="e">
        <f>C113-#REF!</f>
        <v>#REF!</v>
      </c>
      <c r="H113" s="504" t="e">
        <f>D113-#REF!</f>
        <v>#REF!</v>
      </c>
      <c r="I113" s="339"/>
      <c r="J113" s="340" t="e">
        <f>#REF!/#REF!</f>
        <v>#REF!</v>
      </c>
      <c r="K113" s="341"/>
    </row>
    <row r="114" spans="1:11" ht="19.5" customHeight="1">
      <c r="A114" s="330">
        <v>113</v>
      </c>
      <c r="B114" s="331" t="s">
        <v>317</v>
      </c>
      <c r="C114" s="335">
        <v>373107.20000000001</v>
      </c>
      <c r="D114" s="336">
        <v>116596</v>
      </c>
      <c r="E114" s="338" t="e">
        <f>C114-#REF!</f>
        <v>#REF!</v>
      </c>
      <c r="F114" s="504" t="e">
        <f>D114-#REF!</f>
        <v>#REF!</v>
      </c>
      <c r="G114" s="504" t="e">
        <f>C114-#REF!</f>
        <v>#REF!</v>
      </c>
      <c r="H114" s="504" t="e">
        <f>D114-#REF!</f>
        <v>#REF!</v>
      </c>
      <c r="I114" s="339"/>
      <c r="J114" s="340" t="e">
        <f>#REF!/#REF!</f>
        <v>#REF!</v>
      </c>
      <c r="K114" s="341"/>
    </row>
    <row r="115" spans="1:11" ht="24.75" customHeight="1">
      <c r="A115" s="330">
        <v>114</v>
      </c>
      <c r="B115" s="331" t="s">
        <v>318</v>
      </c>
      <c r="C115" s="335">
        <v>246291.20000000001</v>
      </c>
      <c r="D115" s="336">
        <v>76966</v>
      </c>
      <c r="E115" s="338" t="e">
        <f>C115-#REF!</f>
        <v>#REF!</v>
      </c>
      <c r="F115" s="504" t="e">
        <f>D115-#REF!</f>
        <v>#REF!</v>
      </c>
      <c r="G115" s="504" t="e">
        <f>C115-#REF!</f>
        <v>#REF!</v>
      </c>
      <c r="H115" s="504" t="e">
        <f>D115-#REF!</f>
        <v>#REF!</v>
      </c>
      <c r="I115" s="339"/>
      <c r="J115" s="340" t="e">
        <f>#REF!/#REF!</f>
        <v>#REF!</v>
      </c>
      <c r="K115" s="341"/>
    </row>
    <row r="116" spans="1:11" ht="24.75" customHeight="1">
      <c r="A116" s="330">
        <v>115</v>
      </c>
      <c r="B116" s="331" t="s">
        <v>319</v>
      </c>
      <c r="C116" s="332">
        <v>802</v>
      </c>
      <c r="D116" s="333">
        <v>401</v>
      </c>
      <c r="E116" s="338" t="e">
        <f>C116-#REF!</f>
        <v>#REF!</v>
      </c>
      <c r="F116" s="504" t="e">
        <f>D116-#REF!</f>
        <v>#REF!</v>
      </c>
      <c r="G116" s="504" t="e">
        <f>C116-#REF!</f>
        <v>#REF!</v>
      </c>
      <c r="H116" s="504" t="e">
        <f>D116-#REF!</f>
        <v>#REF!</v>
      </c>
      <c r="I116" s="339"/>
      <c r="J116" s="340" t="e">
        <f>#REF!/#REF!</f>
        <v>#REF!</v>
      </c>
      <c r="K116" s="341"/>
    </row>
    <row r="117" spans="1:11" ht="19.5" customHeight="1">
      <c r="A117" s="330">
        <v>116</v>
      </c>
      <c r="B117" s="331" t="s">
        <v>320</v>
      </c>
      <c r="C117" s="335">
        <v>332064</v>
      </c>
      <c r="D117" s="336">
        <v>103770</v>
      </c>
      <c r="E117" s="338" t="e">
        <f>C117-#REF!</f>
        <v>#REF!</v>
      </c>
      <c r="F117" s="504" t="e">
        <f>D117-#REF!</f>
        <v>#REF!</v>
      </c>
      <c r="G117" s="504" t="e">
        <f>C117-#REF!</f>
        <v>#REF!</v>
      </c>
      <c r="H117" s="504" t="e">
        <f>D117-#REF!</f>
        <v>#REF!</v>
      </c>
      <c r="I117" s="339"/>
      <c r="J117" s="340" t="e">
        <f>#REF!/#REF!</f>
        <v>#REF!</v>
      </c>
      <c r="K117" s="341"/>
    </row>
    <row r="118" spans="1:11" ht="19.5" customHeight="1">
      <c r="A118" s="330">
        <v>117</v>
      </c>
      <c r="B118" s="331" t="s">
        <v>321</v>
      </c>
      <c r="C118" s="335">
        <v>841798.4</v>
      </c>
      <c r="D118" s="336">
        <v>263062</v>
      </c>
      <c r="E118" s="338" t="e">
        <f>C118-#REF!</f>
        <v>#REF!</v>
      </c>
      <c r="F118" s="504" t="e">
        <f>D118-#REF!</f>
        <v>#REF!</v>
      </c>
      <c r="G118" s="504" t="e">
        <f>C118-#REF!</f>
        <v>#REF!</v>
      </c>
      <c r="H118" s="504" t="e">
        <f>D118-#REF!</f>
        <v>#REF!</v>
      </c>
      <c r="I118" s="339"/>
      <c r="J118" s="340" t="e">
        <f>#REF!/#REF!</f>
        <v>#REF!</v>
      </c>
      <c r="K118" s="341"/>
    </row>
    <row r="119" spans="1:11" ht="20.25" customHeight="1">
      <c r="A119" s="330">
        <v>118</v>
      </c>
      <c r="B119" s="331" t="s">
        <v>196</v>
      </c>
      <c r="C119" s="332"/>
      <c r="D119" s="333"/>
      <c r="E119" s="338" t="e">
        <f>C119-#REF!</f>
        <v>#REF!</v>
      </c>
      <c r="F119" s="504" t="e">
        <f>D119-#REF!</f>
        <v>#REF!</v>
      </c>
      <c r="G119" s="504" t="e">
        <f>C119-#REF!</f>
        <v>#REF!</v>
      </c>
      <c r="H119" s="504" t="e">
        <f>D119-#REF!</f>
        <v>#REF!</v>
      </c>
      <c r="I119" s="339"/>
      <c r="J119" s="340" t="e">
        <f>#REF!/#REF!</f>
        <v>#REF!</v>
      </c>
      <c r="K119" s="341"/>
    </row>
    <row r="120" spans="1:11" s="362" customFormat="1" ht="16.5" customHeight="1" thickBot="1">
      <c r="A120" s="330">
        <v>119</v>
      </c>
      <c r="B120" s="331" t="s">
        <v>197</v>
      </c>
      <c r="C120" s="332"/>
      <c r="D120" s="333"/>
      <c r="E120" s="338" t="e">
        <f>C120-#REF!</f>
        <v>#REF!</v>
      </c>
      <c r="F120" s="504" t="e">
        <f>D120-#REF!</f>
        <v>#REF!</v>
      </c>
      <c r="G120" s="504" t="e">
        <f>C120-#REF!</f>
        <v>#REF!</v>
      </c>
      <c r="H120" s="504" t="e">
        <f>D120-#REF!</f>
        <v>#REF!</v>
      </c>
      <c r="I120" s="339"/>
      <c r="J120" s="340" t="e">
        <f>#REF!/#REF!</f>
        <v>#REF!</v>
      </c>
      <c r="K120" s="361"/>
    </row>
    <row r="121" spans="1:11" ht="25.5" customHeight="1">
      <c r="A121" s="330">
        <v>120</v>
      </c>
      <c r="B121" s="331" t="s">
        <v>322</v>
      </c>
      <c r="C121" s="332">
        <v>82142</v>
      </c>
      <c r="D121" s="333">
        <v>41071</v>
      </c>
      <c r="E121" s="338" t="e">
        <f>C121-#REF!</f>
        <v>#REF!</v>
      </c>
      <c r="F121" s="504" t="e">
        <f>D121-#REF!</f>
        <v>#REF!</v>
      </c>
      <c r="G121" s="504" t="e">
        <f>C121-#REF!</f>
        <v>#REF!</v>
      </c>
      <c r="H121" s="504" t="e">
        <f>D121-#REF!</f>
        <v>#REF!</v>
      </c>
      <c r="I121" s="339"/>
      <c r="J121" s="340" t="e">
        <f>#REF!/#REF!</f>
        <v>#REF!</v>
      </c>
      <c r="K121" s="341"/>
    </row>
    <row r="122" spans="1:11" ht="18" customHeight="1">
      <c r="A122" s="330">
        <v>121</v>
      </c>
      <c r="B122" s="331" t="s">
        <v>323</v>
      </c>
      <c r="C122" s="332">
        <v>700</v>
      </c>
      <c r="D122" s="333">
        <v>350</v>
      </c>
      <c r="E122" s="338" t="e">
        <f>C122-#REF!</f>
        <v>#REF!</v>
      </c>
      <c r="F122" s="504" t="e">
        <f>D122-#REF!</f>
        <v>#REF!</v>
      </c>
      <c r="G122" s="504" t="e">
        <f>C122-#REF!</f>
        <v>#REF!</v>
      </c>
      <c r="H122" s="504" t="e">
        <f>D122-#REF!</f>
        <v>#REF!</v>
      </c>
      <c r="I122" s="339"/>
      <c r="J122" s="340" t="e">
        <f>#REF!/#REF!</f>
        <v>#REF!</v>
      </c>
      <c r="K122" s="341"/>
    </row>
    <row r="123" spans="1:11" ht="22.5" customHeight="1">
      <c r="A123" s="330">
        <v>122</v>
      </c>
      <c r="B123" s="331" t="s">
        <v>192</v>
      </c>
      <c r="C123" s="332">
        <v>39080</v>
      </c>
      <c r="D123" s="333">
        <v>19540</v>
      </c>
      <c r="E123" s="338" t="e">
        <f>C123-#REF!</f>
        <v>#REF!</v>
      </c>
      <c r="F123" s="504" t="e">
        <f>D123-#REF!</f>
        <v>#REF!</v>
      </c>
      <c r="G123" s="504" t="e">
        <f>C123-#REF!</f>
        <v>#REF!</v>
      </c>
      <c r="H123" s="504" t="e">
        <f>D123-#REF!</f>
        <v>#REF!</v>
      </c>
      <c r="I123" s="339"/>
      <c r="J123" s="340" t="e">
        <f>#REF!/#REF!</f>
        <v>#REF!</v>
      </c>
      <c r="K123" s="341"/>
    </row>
    <row r="124" spans="1:11" ht="25.5">
      <c r="A124" s="342">
        <v>123</v>
      </c>
      <c r="B124" s="337" t="s">
        <v>324</v>
      </c>
      <c r="C124" s="332">
        <v>406</v>
      </c>
      <c r="D124" s="333">
        <v>203</v>
      </c>
      <c r="E124" s="338" t="e">
        <f>C124-#REF!</f>
        <v>#REF!</v>
      </c>
      <c r="F124" s="504" t="e">
        <f>D124-#REF!</f>
        <v>#REF!</v>
      </c>
      <c r="G124" s="504" t="e">
        <f>C124-#REF!</f>
        <v>#REF!</v>
      </c>
      <c r="H124" s="504" t="e">
        <f>D124-#REF!</f>
        <v>#REF!</v>
      </c>
      <c r="I124" s="339"/>
      <c r="J124" s="340" t="e">
        <f>#REF!/#REF!</f>
        <v>#REF!</v>
      </c>
      <c r="K124" s="341"/>
    </row>
    <row r="125" spans="1:11" ht="20.25" customHeight="1">
      <c r="A125" s="342">
        <v>124</v>
      </c>
      <c r="B125" s="331" t="s">
        <v>325</v>
      </c>
      <c r="C125" s="332">
        <v>224896</v>
      </c>
      <c r="D125" s="333">
        <v>112448</v>
      </c>
      <c r="E125" s="338" t="e">
        <f>C125-#REF!</f>
        <v>#REF!</v>
      </c>
      <c r="F125" s="504" t="e">
        <f>D125-#REF!</f>
        <v>#REF!</v>
      </c>
      <c r="G125" s="504" t="e">
        <f>C125-#REF!</f>
        <v>#REF!</v>
      </c>
      <c r="H125" s="504" t="e">
        <f>D125-#REF!</f>
        <v>#REF!</v>
      </c>
      <c r="I125" s="339"/>
      <c r="J125" s="340" t="e">
        <f>#REF!/#REF!</f>
        <v>#REF!</v>
      </c>
      <c r="K125" s="341"/>
    </row>
    <row r="126" spans="1:11" ht="18.75" customHeight="1">
      <c r="A126" s="342">
        <v>125</v>
      </c>
      <c r="B126" s="331" t="s">
        <v>326</v>
      </c>
      <c r="C126" s="332">
        <v>79620</v>
      </c>
      <c r="D126" s="333">
        <v>39810</v>
      </c>
      <c r="E126" s="338" t="e">
        <f>C126-#REF!</f>
        <v>#REF!</v>
      </c>
      <c r="F126" s="504" t="e">
        <f>D126-#REF!</f>
        <v>#REF!</v>
      </c>
      <c r="G126" s="504" t="e">
        <f>C126-#REF!</f>
        <v>#REF!</v>
      </c>
      <c r="H126" s="504" t="e">
        <f>D126-#REF!</f>
        <v>#REF!</v>
      </c>
      <c r="I126" s="339"/>
      <c r="J126" s="340" t="e">
        <f>#REF!/#REF!</f>
        <v>#REF!</v>
      </c>
      <c r="K126" s="341"/>
    </row>
    <row r="127" spans="1:11" ht="24" customHeight="1">
      <c r="A127" s="342">
        <v>126</v>
      </c>
      <c r="B127" s="331" t="s">
        <v>327</v>
      </c>
      <c r="C127" s="332">
        <v>105916</v>
      </c>
      <c r="D127" s="333">
        <v>52958</v>
      </c>
      <c r="E127" s="338" t="e">
        <f>C127-#REF!</f>
        <v>#REF!</v>
      </c>
      <c r="F127" s="504" t="e">
        <f>D127-#REF!</f>
        <v>#REF!</v>
      </c>
      <c r="G127" s="504" t="e">
        <f>C127-#REF!</f>
        <v>#REF!</v>
      </c>
      <c r="H127" s="504" t="e">
        <f>D127-#REF!</f>
        <v>#REF!</v>
      </c>
      <c r="I127" s="339"/>
      <c r="J127" s="340" t="e">
        <f>#REF!/#REF!</f>
        <v>#REF!</v>
      </c>
      <c r="K127" s="341"/>
    </row>
    <row r="128" spans="1:11" ht="21" customHeight="1">
      <c r="A128" s="342">
        <v>127</v>
      </c>
      <c r="B128" s="331" t="s">
        <v>328</v>
      </c>
      <c r="C128" s="332">
        <v>148157</v>
      </c>
      <c r="D128" s="333">
        <v>70518</v>
      </c>
      <c r="E128" s="338" t="e">
        <f>C128-#REF!</f>
        <v>#REF!</v>
      </c>
      <c r="F128" s="504" t="e">
        <f>D128-#REF!</f>
        <v>#REF!</v>
      </c>
      <c r="G128" s="504" t="e">
        <f>C128-#REF!</f>
        <v>#REF!</v>
      </c>
      <c r="H128" s="504" t="e">
        <f>D128-#REF!</f>
        <v>#REF!</v>
      </c>
      <c r="I128" s="339"/>
      <c r="J128" s="340" t="e">
        <f>#REF!/#REF!</f>
        <v>#REF!</v>
      </c>
      <c r="K128" s="341"/>
    </row>
    <row r="129" spans="1:11" ht="38.25">
      <c r="A129" s="342">
        <v>128</v>
      </c>
      <c r="B129" s="337" t="s">
        <v>191</v>
      </c>
      <c r="C129" s="332">
        <v>87975</v>
      </c>
      <c r="D129" s="333">
        <v>35190</v>
      </c>
      <c r="E129" s="338" t="e">
        <f>C129-#REF!</f>
        <v>#REF!</v>
      </c>
      <c r="F129" s="504" t="e">
        <f>D129-#REF!</f>
        <v>#REF!</v>
      </c>
      <c r="G129" s="504" t="e">
        <f>C129-#REF!</f>
        <v>#REF!</v>
      </c>
      <c r="H129" s="504" t="e">
        <f>D129-#REF!</f>
        <v>#REF!</v>
      </c>
      <c r="I129" s="339"/>
      <c r="J129" s="340" t="e">
        <f>#REF!/#REF!</f>
        <v>#REF!</v>
      </c>
      <c r="K129" s="341"/>
    </row>
    <row r="130" spans="1:11" ht="25.5" customHeight="1">
      <c r="A130" s="342">
        <v>129</v>
      </c>
      <c r="B130" s="331" t="s">
        <v>329</v>
      </c>
      <c r="C130" s="332">
        <v>3740</v>
      </c>
      <c r="D130" s="333">
        <v>1870</v>
      </c>
      <c r="E130" s="338" t="e">
        <f>C130-#REF!</f>
        <v>#REF!</v>
      </c>
      <c r="F130" s="504" t="e">
        <f>D130-#REF!</f>
        <v>#REF!</v>
      </c>
      <c r="G130" s="504" t="e">
        <f>C130-#REF!</f>
        <v>#REF!</v>
      </c>
      <c r="H130" s="504" t="e">
        <f>D130-#REF!</f>
        <v>#REF!</v>
      </c>
      <c r="I130" s="339"/>
      <c r="J130" s="340" t="e">
        <f>#REF!/#REF!</f>
        <v>#REF!</v>
      </c>
      <c r="K130" s="341"/>
    </row>
    <row r="131" spans="1:11" ht="21.75" customHeight="1">
      <c r="A131" s="342">
        <v>130</v>
      </c>
      <c r="B131" s="331" t="s">
        <v>330</v>
      </c>
      <c r="C131" s="332">
        <v>110</v>
      </c>
      <c r="D131" s="333">
        <v>55</v>
      </c>
      <c r="E131" s="338" t="e">
        <f>C131-#REF!</f>
        <v>#REF!</v>
      </c>
      <c r="F131" s="504" t="e">
        <f>D131-#REF!</f>
        <v>#REF!</v>
      </c>
      <c r="G131" s="504" t="e">
        <f>C131-#REF!</f>
        <v>#REF!</v>
      </c>
      <c r="H131" s="504" t="e">
        <f>D131-#REF!</f>
        <v>#REF!</v>
      </c>
      <c r="I131" s="339"/>
      <c r="J131" s="340" t="e">
        <f>#REF!/#REF!</f>
        <v>#REF!</v>
      </c>
      <c r="K131" s="341"/>
    </row>
    <row r="132" spans="1:11" ht="24" customHeight="1">
      <c r="A132" s="342">
        <v>131</v>
      </c>
      <c r="B132" s="331" t="s">
        <v>335</v>
      </c>
      <c r="C132" s="332">
        <v>170422</v>
      </c>
      <c r="D132" s="333">
        <v>85211</v>
      </c>
      <c r="E132" s="338" t="e">
        <f>C132-#REF!</f>
        <v>#REF!</v>
      </c>
      <c r="F132" s="504" t="e">
        <f>D132-#REF!</f>
        <v>#REF!</v>
      </c>
      <c r="G132" s="504" t="e">
        <f>C132-#REF!</f>
        <v>#REF!</v>
      </c>
      <c r="H132" s="504" t="e">
        <f>D132-#REF!</f>
        <v>#REF!</v>
      </c>
      <c r="I132" s="339"/>
      <c r="J132" s="340" t="e">
        <f>#REF!/#REF!</f>
        <v>#REF!</v>
      </c>
      <c r="K132" s="341"/>
    </row>
    <row r="133" spans="1:11" ht="21" customHeight="1">
      <c r="A133" s="343">
        <v>132</v>
      </c>
      <c r="B133" s="331" t="s">
        <v>336</v>
      </c>
      <c r="C133" s="332">
        <v>56478</v>
      </c>
      <c r="D133" s="333">
        <v>28239</v>
      </c>
      <c r="E133" s="338" t="e">
        <f>C133-#REF!</f>
        <v>#REF!</v>
      </c>
      <c r="F133" s="504" t="e">
        <f>D133-#REF!</f>
        <v>#REF!</v>
      </c>
      <c r="G133" s="504" t="e">
        <f>C133-#REF!</f>
        <v>#REF!</v>
      </c>
      <c r="H133" s="504" t="e">
        <f>D133-#REF!</f>
        <v>#REF!</v>
      </c>
      <c r="I133" s="339"/>
      <c r="J133" s="340" t="e">
        <f>#REF!/#REF!</f>
        <v>#REF!</v>
      </c>
      <c r="K133" s="341"/>
    </row>
    <row r="134" spans="1:11" ht="20.25" customHeight="1">
      <c r="A134" s="343">
        <v>133</v>
      </c>
      <c r="B134" s="331" t="s">
        <v>331</v>
      </c>
      <c r="C134" s="332">
        <v>42616</v>
      </c>
      <c r="D134" s="333">
        <v>21308</v>
      </c>
      <c r="E134" s="338" t="e">
        <f>C134-#REF!</f>
        <v>#REF!</v>
      </c>
      <c r="F134" s="504" t="e">
        <f>D134-#REF!</f>
        <v>#REF!</v>
      </c>
      <c r="G134" s="504" t="e">
        <f>C134-#REF!</f>
        <v>#REF!</v>
      </c>
      <c r="H134" s="504" t="e">
        <f>D134-#REF!</f>
        <v>#REF!</v>
      </c>
      <c r="I134" s="339"/>
      <c r="J134" s="340" t="e">
        <f>#REF!/#REF!</f>
        <v>#REF!</v>
      </c>
      <c r="K134" s="341"/>
    </row>
    <row r="135" spans="1:11" ht="24.75" customHeight="1">
      <c r="A135" s="343">
        <v>134</v>
      </c>
      <c r="B135" s="331" t="s">
        <v>333</v>
      </c>
      <c r="C135" s="332">
        <v>41170</v>
      </c>
      <c r="D135" s="333">
        <v>20585</v>
      </c>
      <c r="E135" s="338" t="e">
        <f>C135-#REF!</f>
        <v>#REF!</v>
      </c>
      <c r="F135" s="504" t="e">
        <f>D135-#REF!</f>
        <v>#REF!</v>
      </c>
      <c r="G135" s="504" t="e">
        <f>C135-#REF!</f>
        <v>#REF!</v>
      </c>
      <c r="H135" s="504" t="e">
        <f>D135-#REF!</f>
        <v>#REF!</v>
      </c>
      <c r="I135" s="339"/>
      <c r="J135" s="340" t="e">
        <f>#REF!/#REF!</f>
        <v>#REF!</v>
      </c>
      <c r="K135" s="341"/>
    </row>
    <row r="136" spans="1:11" ht="24" customHeight="1">
      <c r="A136" s="343">
        <v>135</v>
      </c>
      <c r="B136" s="331" t="s">
        <v>334</v>
      </c>
      <c r="C136" s="332">
        <v>20114</v>
      </c>
      <c r="D136" s="333">
        <v>10057</v>
      </c>
      <c r="E136" s="338" t="e">
        <f>C136-#REF!</f>
        <v>#REF!</v>
      </c>
      <c r="F136" s="504" t="e">
        <f>D136-#REF!</f>
        <v>#REF!</v>
      </c>
      <c r="G136" s="504" t="e">
        <f>C136-#REF!</f>
        <v>#REF!</v>
      </c>
      <c r="H136" s="504" t="e">
        <f>D136-#REF!</f>
        <v>#REF!</v>
      </c>
      <c r="I136" s="339"/>
      <c r="J136" s="340" t="e">
        <f>#REF!/#REF!</f>
        <v>#REF!</v>
      </c>
      <c r="K136" s="341"/>
    </row>
    <row r="137" spans="1:11" ht="25.5" customHeight="1">
      <c r="A137" s="343">
        <v>136</v>
      </c>
      <c r="B137" s="331" t="s">
        <v>332</v>
      </c>
      <c r="C137" s="332">
        <v>314756</v>
      </c>
      <c r="D137" s="333">
        <v>153378</v>
      </c>
      <c r="E137" s="338" t="e">
        <f>C137-#REF!</f>
        <v>#REF!</v>
      </c>
      <c r="F137" s="504" t="e">
        <f>D137-#REF!</f>
        <v>#REF!</v>
      </c>
      <c r="G137" s="504" t="e">
        <f>C137-#REF!</f>
        <v>#REF!</v>
      </c>
      <c r="H137" s="504" t="e">
        <f>D137-#REF!</f>
        <v>#REF!</v>
      </c>
      <c r="I137" s="339"/>
      <c r="J137" s="340" t="e">
        <f>#REF!/#REF!</f>
        <v>#REF!</v>
      </c>
      <c r="K137" s="341"/>
    </row>
    <row r="138" spans="1:11" ht="28.5" customHeight="1">
      <c r="A138" s="330">
        <v>137</v>
      </c>
      <c r="B138" s="331" t="s">
        <v>291</v>
      </c>
      <c r="C138" s="332">
        <v>19689</v>
      </c>
      <c r="D138" s="333">
        <v>9844</v>
      </c>
      <c r="E138" s="338" t="e">
        <f>C138-#REF!</f>
        <v>#REF!</v>
      </c>
      <c r="F138" s="504" t="e">
        <f>D138-#REF!</f>
        <v>#REF!</v>
      </c>
      <c r="G138" s="504" t="e">
        <f>C138-#REF!</f>
        <v>#REF!</v>
      </c>
      <c r="H138" s="504" t="e">
        <f>D138-#REF!</f>
        <v>#REF!</v>
      </c>
      <c r="I138" s="339"/>
      <c r="J138" s="340" t="e">
        <f>#REF!/#REF!</f>
        <v>#REF!</v>
      </c>
      <c r="K138" s="341"/>
    </row>
    <row r="139" spans="1:11" ht="24" customHeight="1">
      <c r="A139" s="330">
        <v>138</v>
      </c>
      <c r="B139" s="331" t="s">
        <v>298</v>
      </c>
      <c r="C139" s="332">
        <v>19533</v>
      </c>
      <c r="D139" s="333">
        <v>9766</v>
      </c>
      <c r="E139" s="338" t="e">
        <f>C139-#REF!</f>
        <v>#REF!</v>
      </c>
      <c r="F139" s="504" t="e">
        <f>D139-#REF!</f>
        <v>#REF!</v>
      </c>
      <c r="G139" s="504" t="e">
        <f>C139-#REF!</f>
        <v>#REF!</v>
      </c>
      <c r="H139" s="504" t="e">
        <f>D139-#REF!</f>
        <v>#REF!</v>
      </c>
      <c r="I139" s="339"/>
      <c r="J139" s="340" t="e">
        <f>#REF!/#REF!</f>
        <v>#REF!</v>
      </c>
      <c r="K139" s="341"/>
    </row>
    <row r="140" spans="1:11" ht="18.75" customHeight="1">
      <c r="A140" s="330">
        <v>139</v>
      </c>
      <c r="B140" s="331" t="s">
        <v>295</v>
      </c>
      <c r="C140" s="344"/>
      <c r="D140" s="345"/>
      <c r="E140" s="338" t="e">
        <f>C140-#REF!</f>
        <v>#REF!</v>
      </c>
      <c r="F140" s="504" t="e">
        <f>D140-#REF!</f>
        <v>#REF!</v>
      </c>
      <c r="G140" s="504" t="e">
        <f>C140-#REF!</f>
        <v>#REF!</v>
      </c>
      <c r="H140" s="504" t="e">
        <f>D140-#REF!</f>
        <v>#REF!</v>
      </c>
      <c r="I140" s="339"/>
      <c r="J140" s="340" t="e">
        <f>#REF!/#REF!</f>
        <v>#REF!</v>
      </c>
      <c r="K140" s="341"/>
    </row>
    <row r="141" spans="1:11" ht="18.75" customHeight="1">
      <c r="A141" s="330">
        <v>140</v>
      </c>
      <c r="B141" s="331" t="s">
        <v>296</v>
      </c>
      <c r="C141" s="335">
        <v>600</v>
      </c>
      <c r="D141" s="336">
        <v>300</v>
      </c>
      <c r="E141" s="338" t="e">
        <f>C141-#REF!</f>
        <v>#REF!</v>
      </c>
      <c r="F141" s="504" t="e">
        <f>D141-#REF!</f>
        <v>#REF!</v>
      </c>
      <c r="G141" s="504" t="e">
        <f>C141-#REF!</f>
        <v>#REF!</v>
      </c>
      <c r="H141" s="504" t="e">
        <f>D141-#REF!</f>
        <v>#REF!</v>
      </c>
      <c r="I141" s="339"/>
      <c r="J141" s="340" t="e">
        <f>#REF!/#REF!</f>
        <v>#REF!</v>
      </c>
      <c r="K141" s="341"/>
    </row>
    <row r="142" spans="1:11" ht="18.75" customHeight="1">
      <c r="A142" s="330"/>
      <c r="B142" s="331" t="s">
        <v>358</v>
      </c>
      <c r="C142" s="344"/>
      <c r="D142" s="345"/>
      <c r="E142" s="338" t="e">
        <f>C142-#REF!</f>
        <v>#REF!</v>
      </c>
      <c r="F142" s="504" t="e">
        <f>D142-#REF!</f>
        <v>#REF!</v>
      </c>
      <c r="G142" s="504" t="e">
        <f>C142-#REF!</f>
        <v>#REF!</v>
      </c>
      <c r="H142" s="504" t="e">
        <f>D142-#REF!</f>
        <v>#REF!</v>
      </c>
      <c r="I142" s="339"/>
      <c r="J142" s="340"/>
      <c r="K142" s="341"/>
    </row>
    <row r="143" spans="1:11" ht="18" customHeight="1">
      <c r="A143" s="330">
        <v>141</v>
      </c>
      <c r="B143" s="331" t="s">
        <v>338</v>
      </c>
      <c r="C143" s="332">
        <v>2087</v>
      </c>
      <c r="D143" s="333">
        <v>1043</v>
      </c>
      <c r="E143" s="338" t="e">
        <f>C143-#REF!</f>
        <v>#REF!</v>
      </c>
      <c r="F143" s="504" t="e">
        <f>D143-#REF!</f>
        <v>#REF!</v>
      </c>
      <c r="G143" s="504" t="e">
        <f>C143-#REF!</f>
        <v>#REF!</v>
      </c>
      <c r="H143" s="504" t="e">
        <f>D143-#REF!</f>
        <v>#REF!</v>
      </c>
      <c r="I143" s="339"/>
      <c r="J143" s="340" t="e">
        <f>#REF!/#REF!</f>
        <v>#REF!</v>
      </c>
      <c r="K143" s="341"/>
    </row>
    <row r="144" spans="1:11" ht="21" customHeight="1">
      <c r="A144" s="330">
        <v>142</v>
      </c>
      <c r="B144" s="331" t="s">
        <v>337</v>
      </c>
      <c r="C144" s="332">
        <v>9412</v>
      </c>
      <c r="D144" s="333">
        <v>4706</v>
      </c>
      <c r="E144" s="338" t="e">
        <f>C144-#REF!</f>
        <v>#REF!</v>
      </c>
      <c r="F144" s="504" t="e">
        <f>D144-#REF!</f>
        <v>#REF!</v>
      </c>
      <c r="G144" s="504" t="e">
        <f>C144-#REF!</f>
        <v>#REF!</v>
      </c>
      <c r="H144" s="504" t="e">
        <f>D144-#REF!</f>
        <v>#REF!</v>
      </c>
      <c r="I144" s="339"/>
      <c r="J144" s="340" t="e">
        <f>#REF!/#REF!</f>
        <v>#REF!</v>
      </c>
      <c r="K144" s="341"/>
    </row>
    <row r="145" spans="1:11" ht="19.5" customHeight="1">
      <c r="A145" s="330">
        <v>143</v>
      </c>
      <c r="B145" s="337" t="s">
        <v>339</v>
      </c>
      <c r="C145" s="332">
        <v>4186</v>
      </c>
      <c r="D145" s="333">
        <v>2093</v>
      </c>
      <c r="E145" s="338" t="e">
        <f>C145-#REF!</f>
        <v>#REF!</v>
      </c>
      <c r="F145" s="504" t="e">
        <f>D145-#REF!</f>
        <v>#REF!</v>
      </c>
      <c r="G145" s="504" t="e">
        <f>C145-#REF!</f>
        <v>#REF!</v>
      </c>
      <c r="H145" s="504" t="e">
        <f>D145-#REF!</f>
        <v>#REF!</v>
      </c>
      <c r="I145" s="339"/>
      <c r="J145" s="340" t="e">
        <f>#REF!/#REF!</f>
        <v>#REF!</v>
      </c>
      <c r="K145" s="341"/>
    </row>
    <row r="146" spans="1:11" ht="25.5" customHeight="1">
      <c r="A146" s="330">
        <v>144</v>
      </c>
      <c r="B146" s="331" t="s">
        <v>297</v>
      </c>
      <c r="C146" s="332">
        <v>1400</v>
      </c>
      <c r="D146" s="333">
        <v>700</v>
      </c>
      <c r="E146" s="338" t="e">
        <f>C146-#REF!</f>
        <v>#REF!</v>
      </c>
      <c r="F146" s="504" t="e">
        <f>D146-#REF!</f>
        <v>#REF!</v>
      </c>
      <c r="G146" s="504" t="e">
        <f>C146-#REF!</f>
        <v>#REF!</v>
      </c>
      <c r="H146" s="504" t="e">
        <f>D146-#REF!</f>
        <v>#REF!</v>
      </c>
      <c r="I146" s="339"/>
      <c r="J146" s="340" t="e">
        <f>#REF!/#REF!</f>
        <v>#REF!</v>
      </c>
      <c r="K146" s="341"/>
    </row>
    <row r="147" spans="1:11" ht="20.25" customHeight="1">
      <c r="A147" s="330">
        <v>145</v>
      </c>
      <c r="B147" s="331" t="s">
        <v>340</v>
      </c>
      <c r="C147" s="332">
        <v>3875</v>
      </c>
      <c r="D147" s="333">
        <v>1938</v>
      </c>
      <c r="E147" s="338" t="e">
        <f>C147-#REF!</f>
        <v>#REF!</v>
      </c>
      <c r="F147" s="504" t="e">
        <f>D147-#REF!</f>
        <v>#REF!</v>
      </c>
      <c r="G147" s="504" t="e">
        <f>C147-#REF!</f>
        <v>#REF!</v>
      </c>
      <c r="H147" s="504" t="e">
        <f>D147-#REF!</f>
        <v>#REF!</v>
      </c>
      <c r="I147" s="339"/>
      <c r="J147" s="340" t="e">
        <f>#REF!/#REF!</f>
        <v>#REF!</v>
      </c>
      <c r="K147" s="341" t="s">
        <v>349</v>
      </c>
    </row>
    <row r="148" spans="1:11" ht="21.75" customHeight="1">
      <c r="A148" s="343">
        <v>146</v>
      </c>
      <c r="B148" s="346" t="s">
        <v>342</v>
      </c>
      <c r="C148" s="332"/>
      <c r="D148" s="333"/>
      <c r="E148" s="338" t="e">
        <f>C148-#REF!</f>
        <v>#REF!</v>
      </c>
      <c r="F148" s="504" t="e">
        <f>D148-#REF!</f>
        <v>#REF!</v>
      </c>
      <c r="G148" s="504" t="e">
        <f>C148-#REF!</f>
        <v>#REF!</v>
      </c>
      <c r="H148" s="504" t="e">
        <f>D148-#REF!</f>
        <v>#REF!</v>
      </c>
      <c r="I148" s="339"/>
      <c r="J148" s="340" t="e">
        <f>#REF!/#REF!</f>
        <v>#REF!</v>
      </c>
      <c r="K148" s="341"/>
    </row>
    <row r="149" spans="1:11" ht="28.5" customHeight="1">
      <c r="A149" s="343">
        <v>147</v>
      </c>
      <c r="B149" s="346" t="s">
        <v>343</v>
      </c>
      <c r="C149" s="332"/>
      <c r="D149" s="333"/>
      <c r="E149" s="338" t="e">
        <f>C149-#REF!</f>
        <v>#REF!</v>
      </c>
      <c r="F149" s="504" t="e">
        <f>D149-#REF!</f>
        <v>#REF!</v>
      </c>
      <c r="G149" s="504" t="e">
        <f>C149-#REF!</f>
        <v>#REF!</v>
      </c>
      <c r="H149" s="504" t="e">
        <f>D149-#REF!</f>
        <v>#REF!</v>
      </c>
      <c r="I149" s="339"/>
      <c r="J149" s="340"/>
      <c r="K149" s="341"/>
    </row>
    <row r="150" spans="1:11" ht="28.5" customHeight="1">
      <c r="A150" s="343">
        <v>148</v>
      </c>
      <c r="B150" s="346" t="s">
        <v>348</v>
      </c>
      <c r="C150" s="332">
        <v>2300</v>
      </c>
      <c r="D150" s="333">
        <v>1150</v>
      </c>
      <c r="E150" s="338" t="e">
        <f>C150-#REF!</f>
        <v>#REF!</v>
      </c>
      <c r="F150" s="504" t="e">
        <f>D150-#REF!</f>
        <v>#REF!</v>
      </c>
      <c r="G150" s="504" t="e">
        <f>C150-#REF!</f>
        <v>#REF!</v>
      </c>
      <c r="H150" s="504" t="e">
        <f>D150-#REF!</f>
        <v>#REF!</v>
      </c>
      <c r="I150" s="339"/>
      <c r="J150" s="340" t="e">
        <f>#REF!/#REF!</f>
        <v>#REF!</v>
      </c>
      <c r="K150" s="341"/>
    </row>
    <row r="151" spans="1:11" ht="21.75" customHeight="1">
      <c r="A151" s="343">
        <v>149</v>
      </c>
      <c r="B151" s="331" t="s">
        <v>344</v>
      </c>
      <c r="C151" s="332">
        <v>7506</v>
      </c>
      <c r="D151" s="333">
        <v>3753</v>
      </c>
      <c r="E151" s="338" t="e">
        <f>C151-#REF!</f>
        <v>#REF!</v>
      </c>
      <c r="F151" s="504" t="e">
        <f>D151-#REF!</f>
        <v>#REF!</v>
      </c>
      <c r="G151" s="504" t="e">
        <f>C151-#REF!</f>
        <v>#REF!</v>
      </c>
      <c r="H151" s="504" t="e">
        <f>D151-#REF!</f>
        <v>#REF!</v>
      </c>
      <c r="I151" s="339"/>
      <c r="J151" s="340" t="e">
        <f>#REF!/#REF!</f>
        <v>#REF!</v>
      </c>
      <c r="K151" s="341"/>
    </row>
    <row r="152" spans="1:11" ht="29.25" customHeight="1">
      <c r="A152" s="343">
        <v>150</v>
      </c>
      <c r="B152" s="337" t="s">
        <v>345</v>
      </c>
      <c r="C152" s="332">
        <v>6339</v>
      </c>
      <c r="D152" s="333">
        <v>3169</v>
      </c>
      <c r="E152" s="338" t="e">
        <f>C152-#REF!</f>
        <v>#REF!</v>
      </c>
      <c r="F152" s="504" t="e">
        <f>D152-#REF!</f>
        <v>#REF!</v>
      </c>
      <c r="G152" s="504" t="e">
        <f>C152-#REF!</f>
        <v>#REF!</v>
      </c>
      <c r="H152" s="504" t="e">
        <f>D152-#REF!</f>
        <v>#REF!</v>
      </c>
      <c r="I152" s="339"/>
      <c r="J152" s="340" t="e">
        <f>#REF!/#REF!</f>
        <v>#REF!</v>
      </c>
      <c r="K152" s="341"/>
    </row>
    <row r="153" spans="1:11" ht="22.5" customHeight="1">
      <c r="A153" s="343">
        <v>151</v>
      </c>
      <c r="B153" s="331" t="s">
        <v>346</v>
      </c>
      <c r="C153" s="332"/>
      <c r="D153" s="333"/>
      <c r="E153" s="338" t="e">
        <f>C153-#REF!</f>
        <v>#REF!</v>
      </c>
      <c r="F153" s="504" t="e">
        <f>D153-#REF!</f>
        <v>#REF!</v>
      </c>
      <c r="G153" s="504" t="e">
        <f>C153-#REF!</f>
        <v>#REF!</v>
      </c>
      <c r="H153" s="504" t="e">
        <f>D153-#REF!</f>
        <v>#REF!</v>
      </c>
      <c r="I153" s="339"/>
      <c r="J153" s="340" t="e">
        <f>#REF!/#REF!</f>
        <v>#REF!</v>
      </c>
      <c r="K153" s="341"/>
    </row>
    <row r="154" spans="1:11" ht="18.75" customHeight="1">
      <c r="A154" s="343">
        <v>152</v>
      </c>
      <c r="B154" s="331" t="s">
        <v>347</v>
      </c>
      <c r="C154" s="332">
        <v>5421</v>
      </c>
      <c r="D154" s="333">
        <v>2711</v>
      </c>
      <c r="E154" s="338" t="e">
        <f>C154-#REF!</f>
        <v>#REF!</v>
      </c>
      <c r="F154" s="504" t="e">
        <f>D154-#REF!</f>
        <v>#REF!</v>
      </c>
      <c r="G154" s="504" t="e">
        <f>C154-#REF!</f>
        <v>#REF!</v>
      </c>
      <c r="H154" s="504" t="e">
        <f>D154-#REF!</f>
        <v>#REF!</v>
      </c>
      <c r="I154" s="339"/>
      <c r="J154" s="340" t="e">
        <f>#REF!/#REF!</f>
        <v>#REF!</v>
      </c>
      <c r="K154" s="341"/>
    </row>
    <row r="155" spans="1:11" ht="20.25" customHeight="1">
      <c r="A155" s="343">
        <v>153</v>
      </c>
      <c r="B155" s="331" t="s">
        <v>352</v>
      </c>
      <c r="C155" s="332">
        <v>8301</v>
      </c>
      <c r="D155" s="333">
        <v>4151</v>
      </c>
      <c r="E155" s="338" t="e">
        <f>C155-#REF!</f>
        <v>#REF!</v>
      </c>
      <c r="F155" s="504" t="e">
        <f>D155-#REF!</f>
        <v>#REF!</v>
      </c>
      <c r="G155" s="504" t="e">
        <f>C155-#REF!</f>
        <v>#REF!</v>
      </c>
      <c r="H155" s="504" t="e">
        <f>D155-#REF!</f>
        <v>#REF!</v>
      </c>
      <c r="I155" s="339"/>
      <c r="J155" s="340" t="e">
        <f>#REF!/#REF!</f>
        <v>#REF!</v>
      </c>
      <c r="K155" s="341"/>
    </row>
    <row r="156" spans="1:11" ht="22.5" customHeight="1">
      <c r="A156" s="343">
        <v>154</v>
      </c>
      <c r="B156" s="331" t="s">
        <v>350</v>
      </c>
      <c r="C156" s="332"/>
      <c r="D156" s="333"/>
      <c r="E156" s="338" t="e">
        <f>C156-#REF!</f>
        <v>#REF!</v>
      </c>
      <c r="F156" s="504" t="e">
        <f>D156-#REF!</f>
        <v>#REF!</v>
      </c>
      <c r="G156" s="504" t="e">
        <f>C156-#REF!</f>
        <v>#REF!</v>
      </c>
      <c r="H156" s="504" t="e">
        <f>D156-#REF!</f>
        <v>#REF!</v>
      </c>
      <c r="I156" s="339"/>
      <c r="J156" s="340" t="e">
        <f>#REF!/#REF!</f>
        <v>#REF!</v>
      </c>
      <c r="K156" s="341"/>
    </row>
    <row r="157" spans="1:11" ht="38.25" customHeight="1">
      <c r="A157" s="343"/>
      <c r="B157" s="364" t="s">
        <v>362</v>
      </c>
      <c r="C157" s="504">
        <v>17742468.800000001</v>
      </c>
      <c r="D157" s="504">
        <v>6112112</v>
      </c>
      <c r="E157" s="338" t="e">
        <f>C157-#REF!</f>
        <v>#REF!</v>
      </c>
      <c r="F157" s="504" t="e">
        <f>D157-#REF!</f>
        <v>#REF!</v>
      </c>
      <c r="G157" s="504" t="e">
        <f>C157-#REF!</f>
        <v>#REF!</v>
      </c>
      <c r="H157" s="504" t="e">
        <f>D157-#REF!</f>
        <v>#REF!</v>
      </c>
      <c r="I157" s="339"/>
      <c r="J157" s="340" t="e">
        <f>#REF!/#REF!</f>
        <v>#REF!</v>
      </c>
      <c r="K157" s="341"/>
    </row>
    <row r="158" spans="1:11" ht="25.5">
      <c r="A158" s="342"/>
      <c r="B158" s="364" t="s">
        <v>363</v>
      </c>
      <c r="C158" s="504">
        <v>171241</v>
      </c>
      <c r="D158" s="504">
        <v>128467</v>
      </c>
      <c r="E158" s="349" t="e">
        <f>C158-#REF!</f>
        <v>#REF!</v>
      </c>
      <c r="F158" s="349" t="e">
        <f>D158-#REF!</f>
        <v>#REF!</v>
      </c>
      <c r="G158" s="349" t="e">
        <f>C158-#REF!</f>
        <v>#REF!</v>
      </c>
      <c r="H158" s="349" t="e">
        <f>D158-#REF!</f>
        <v>#REF!</v>
      </c>
    </row>
    <row r="159" spans="1:11" ht="17.25" customHeight="1">
      <c r="A159" s="342"/>
      <c r="B159" s="364" t="s">
        <v>362</v>
      </c>
      <c r="C159" s="504">
        <f>C157+C158</f>
        <v>17913709.800000001</v>
      </c>
      <c r="D159" s="504">
        <f>D157+D158</f>
        <v>6240579</v>
      </c>
    </row>
  </sheetData>
  <autoFilter ref="A1:H159"/>
  <mergeCells count="5">
    <mergeCell ref="E2:F3"/>
    <mergeCell ref="G2:H3"/>
    <mergeCell ref="C2:D3"/>
    <mergeCell ref="A2:A4"/>
    <mergeCell ref="B2:B4"/>
  </mergeCells>
  <pageMargins left="0" right="0" top="0" bottom="0" header="0.31496062992125984" footer="0.31496062992125984"/>
  <pageSetup paperSize="8" fitToHeight="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I193"/>
  <sheetViews>
    <sheetView topLeftCell="B160" workbookViewId="0">
      <selection activeCell="B22" sqref="B22"/>
    </sheetView>
  </sheetViews>
  <sheetFormatPr defaultRowHeight="12.75"/>
  <cols>
    <col min="1" max="1" width="5.28515625" style="457" customWidth="1"/>
    <col min="2" max="2" width="53.42578125" style="457" customWidth="1"/>
    <col min="3" max="4" width="13.85546875" style="334" customWidth="1"/>
    <col min="5" max="5" width="11.85546875" style="334" customWidth="1"/>
    <col min="6" max="6" width="13.5703125" style="457" customWidth="1"/>
    <col min="7" max="7" width="11" style="457" customWidth="1"/>
    <col min="8" max="8" width="9.140625" style="457" customWidth="1"/>
    <col min="9" max="9" width="11.7109375" style="457" customWidth="1"/>
    <col min="10" max="16384" width="9.140625" style="457"/>
  </cols>
  <sheetData>
    <row r="2" spans="1:9">
      <c r="A2" s="563" t="s">
        <v>361</v>
      </c>
      <c r="B2" s="563"/>
      <c r="C2" s="563"/>
      <c r="D2" s="563"/>
      <c r="E2" s="563"/>
      <c r="F2" s="563"/>
      <c r="G2" s="563"/>
      <c r="H2" s="563"/>
      <c r="I2" s="563"/>
    </row>
    <row r="3" spans="1:9" ht="18" customHeight="1">
      <c r="A3" s="564" t="s">
        <v>471</v>
      </c>
      <c r="B3" s="564"/>
      <c r="C3" s="564"/>
      <c r="D3" s="564"/>
      <c r="E3" s="564"/>
      <c r="F3" s="564"/>
      <c r="G3" s="564"/>
      <c r="H3" s="564"/>
      <c r="I3" s="564"/>
    </row>
    <row r="4" spans="1:9">
      <c r="A4" s="363"/>
      <c r="B4" s="360"/>
    </row>
    <row r="5" spans="1:9" ht="42.75" customHeight="1">
      <c r="A5" s="557" t="s">
        <v>0</v>
      </c>
      <c r="B5" s="557" t="s">
        <v>1</v>
      </c>
      <c r="C5" s="551" t="s">
        <v>472</v>
      </c>
      <c r="D5" s="565" t="s">
        <v>473</v>
      </c>
      <c r="E5" s="566"/>
      <c r="F5" s="551" t="s">
        <v>474</v>
      </c>
      <c r="G5" s="569" t="s">
        <v>473</v>
      </c>
      <c r="H5" s="570"/>
      <c r="I5" s="561" t="s">
        <v>475</v>
      </c>
    </row>
    <row r="6" spans="1:9" ht="26.25" customHeight="1">
      <c r="A6" s="557"/>
      <c r="B6" s="557"/>
      <c r="C6" s="551"/>
      <c r="D6" s="567"/>
      <c r="E6" s="568"/>
      <c r="F6" s="551"/>
      <c r="G6" s="571"/>
      <c r="H6" s="572"/>
      <c r="I6" s="573"/>
    </row>
    <row r="7" spans="1:9" ht="81.75" customHeight="1">
      <c r="A7" s="557"/>
      <c r="B7" s="557"/>
      <c r="C7" s="551"/>
      <c r="D7" s="352" t="s">
        <v>476</v>
      </c>
      <c r="E7" s="352" t="s">
        <v>477</v>
      </c>
      <c r="F7" s="551"/>
      <c r="G7" s="561" t="s">
        <v>478</v>
      </c>
      <c r="H7" s="561" t="s">
        <v>479</v>
      </c>
      <c r="I7" s="573"/>
    </row>
    <row r="8" spans="1:9" s="458" customFormat="1" ht="42.75" customHeight="1">
      <c r="A8" s="557"/>
      <c r="B8" s="557"/>
      <c r="C8" s="551"/>
      <c r="D8" s="352" t="s">
        <v>480</v>
      </c>
      <c r="E8" s="352" t="s">
        <v>481</v>
      </c>
      <c r="F8" s="352" t="s">
        <v>482</v>
      </c>
      <c r="G8" s="562"/>
      <c r="H8" s="562"/>
      <c r="I8" s="562"/>
    </row>
    <row r="9" spans="1:9" s="460" customFormat="1" ht="16.5" hidden="1" customHeight="1">
      <c r="A9" s="459">
        <v>1</v>
      </c>
      <c r="B9" s="459">
        <v>2</v>
      </c>
      <c r="C9" s="352">
        <v>18</v>
      </c>
      <c r="D9" s="352">
        <v>19</v>
      </c>
      <c r="E9" s="351">
        <v>20</v>
      </c>
      <c r="F9" s="352">
        <v>26</v>
      </c>
      <c r="G9" s="352">
        <v>28</v>
      </c>
      <c r="H9" s="352">
        <v>29</v>
      </c>
      <c r="I9" s="352"/>
    </row>
    <row r="10" spans="1:9" s="463" customFormat="1" ht="42.75" customHeight="1">
      <c r="A10" s="461">
        <v>1</v>
      </c>
      <c r="B10" s="462" t="s">
        <v>483</v>
      </c>
      <c r="C10" s="353">
        <v>11708</v>
      </c>
      <c r="D10" s="353">
        <v>2694</v>
      </c>
      <c r="E10" s="353">
        <v>9014</v>
      </c>
      <c r="F10" s="353">
        <v>9937</v>
      </c>
      <c r="G10" s="353">
        <v>9937</v>
      </c>
      <c r="H10" s="387"/>
      <c r="I10" s="387">
        <v>101488</v>
      </c>
    </row>
    <row r="11" spans="1:9" s="465" customFormat="1" ht="33" customHeight="1">
      <c r="A11" s="461">
        <v>2</v>
      </c>
      <c r="B11" s="464" t="s">
        <v>10</v>
      </c>
      <c r="C11" s="353">
        <v>0</v>
      </c>
      <c r="D11" s="353">
        <v>0</v>
      </c>
      <c r="E11" s="388"/>
      <c r="F11" s="353">
        <v>0</v>
      </c>
      <c r="G11" s="388">
        <v>0</v>
      </c>
      <c r="H11" s="389"/>
      <c r="I11" s="387">
        <v>6200</v>
      </c>
    </row>
    <row r="12" spans="1:9" s="463" customFormat="1" ht="47.25" customHeight="1">
      <c r="A12" s="461">
        <v>3</v>
      </c>
      <c r="B12" s="462" t="s">
        <v>32</v>
      </c>
      <c r="C12" s="353">
        <v>7732</v>
      </c>
      <c r="D12" s="353">
        <v>1656</v>
      </c>
      <c r="E12" s="353">
        <v>6076</v>
      </c>
      <c r="F12" s="353">
        <v>5848</v>
      </c>
      <c r="G12" s="353">
        <v>5848</v>
      </c>
      <c r="H12" s="387"/>
      <c r="I12" s="387">
        <v>54985</v>
      </c>
    </row>
    <row r="13" spans="1:9" s="465" customFormat="1" ht="41.25" customHeight="1">
      <c r="A13" s="461">
        <v>4</v>
      </c>
      <c r="B13" s="464" t="s">
        <v>33</v>
      </c>
      <c r="C13" s="353">
        <v>0</v>
      </c>
      <c r="D13" s="353">
        <v>0</v>
      </c>
      <c r="E13" s="388"/>
      <c r="F13" s="353">
        <v>0</v>
      </c>
      <c r="G13" s="388">
        <v>0</v>
      </c>
      <c r="H13" s="389"/>
      <c r="I13" s="387">
        <v>923</v>
      </c>
    </row>
    <row r="14" spans="1:9" s="463" customFormat="1" ht="42" customHeight="1">
      <c r="A14" s="461">
        <v>5</v>
      </c>
      <c r="B14" s="462" t="s">
        <v>34</v>
      </c>
      <c r="C14" s="353">
        <v>11892</v>
      </c>
      <c r="D14" s="353">
        <v>2300</v>
      </c>
      <c r="E14" s="353">
        <v>9592</v>
      </c>
      <c r="F14" s="353">
        <v>8054</v>
      </c>
      <c r="G14" s="353">
        <v>8054</v>
      </c>
      <c r="H14" s="387"/>
      <c r="I14" s="387">
        <v>63708</v>
      </c>
    </row>
    <row r="15" spans="1:9" s="463" customFormat="1" ht="44.25" customHeight="1">
      <c r="A15" s="461">
        <v>6</v>
      </c>
      <c r="B15" s="462" t="s">
        <v>484</v>
      </c>
      <c r="C15" s="353">
        <v>7119</v>
      </c>
      <c r="D15" s="353">
        <v>6861</v>
      </c>
      <c r="E15" s="353">
        <v>258</v>
      </c>
      <c r="F15" s="353">
        <v>24604</v>
      </c>
      <c r="G15" s="353">
        <v>24604</v>
      </c>
      <c r="H15" s="387"/>
      <c r="I15" s="387">
        <v>119278</v>
      </c>
    </row>
    <row r="16" spans="1:9" s="463" customFormat="1" ht="40.5" customHeight="1">
      <c r="A16" s="461">
        <v>7</v>
      </c>
      <c r="B16" s="462" t="s">
        <v>106</v>
      </c>
      <c r="C16" s="353">
        <v>30088</v>
      </c>
      <c r="D16" s="353">
        <v>0</v>
      </c>
      <c r="E16" s="353">
        <v>30088</v>
      </c>
      <c r="F16" s="353">
        <v>570</v>
      </c>
      <c r="G16" s="353">
        <v>0</v>
      </c>
      <c r="H16" s="387">
        <v>570</v>
      </c>
      <c r="I16" s="387">
        <v>164423</v>
      </c>
    </row>
    <row r="17" spans="1:9" s="465" customFormat="1" ht="52.5" customHeight="1">
      <c r="A17" s="461">
        <v>8</v>
      </c>
      <c r="B17" s="464" t="s">
        <v>39</v>
      </c>
      <c r="C17" s="353">
        <v>0</v>
      </c>
      <c r="D17" s="353">
        <v>0</v>
      </c>
      <c r="E17" s="388"/>
      <c r="F17" s="353">
        <v>0</v>
      </c>
      <c r="G17" s="388">
        <v>0</v>
      </c>
      <c r="H17" s="389"/>
      <c r="I17" s="387">
        <v>0</v>
      </c>
    </row>
    <row r="18" spans="1:9" s="465" customFormat="1" ht="49.5" customHeight="1">
      <c r="A18" s="461">
        <v>9</v>
      </c>
      <c r="B18" s="464" t="s">
        <v>485</v>
      </c>
      <c r="C18" s="353">
        <v>0</v>
      </c>
      <c r="D18" s="353">
        <v>0</v>
      </c>
      <c r="E18" s="388"/>
      <c r="F18" s="353">
        <v>0</v>
      </c>
      <c r="G18" s="388">
        <v>0</v>
      </c>
      <c r="H18" s="389"/>
      <c r="I18" s="387">
        <v>6300</v>
      </c>
    </row>
    <row r="19" spans="1:9" s="463" customFormat="1" ht="45.75" customHeight="1">
      <c r="A19" s="461">
        <v>10</v>
      </c>
      <c r="B19" s="462" t="s">
        <v>101</v>
      </c>
      <c r="C19" s="353">
        <v>1247</v>
      </c>
      <c r="D19" s="353">
        <v>1247</v>
      </c>
      <c r="E19" s="353">
        <v>0</v>
      </c>
      <c r="F19" s="353">
        <v>4237</v>
      </c>
      <c r="G19" s="353">
        <v>4237</v>
      </c>
      <c r="H19" s="387"/>
      <c r="I19" s="387">
        <v>44046</v>
      </c>
    </row>
    <row r="20" spans="1:9" s="463" customFormat="1" ht="49.5" customHeight="1">
      <c r="A20" s="461">
        <v>11</v>
      </c>
      <c r="B20" s="462" t="s">
        <v>40</v>
      </c>
      <c r="C20" s="353">
        <v>2475</v>
      </c>
      <c r="D20" s="353">
        <v>546</v>
      </c>
      <c r="E20" s="353">
        <v>1929</v>
      </c>
      <c r="F20" s="353">
        <v>1832</v>
      </c>
      <c r="G20" s="353">
        <v>1832</v>
      </c>
      <c r="H20" s="387"/>
      <c r="I20" s="387">
        <v>21144</v>
      </c>
    </row>
    <row r="21" spans="1:9" s="463" customFormat="1" ht="40.5" customHeight="1">
      <c r="A21" s="461">
        <v>12</v>
      </c>
      <c r="B21" s="462" t="s">
        <v>28</v>
      </c>
      <c r="C21" s="353">
        <v>9790</v>
      </c>
      <c r="D21" s="353">
        <v>1480</v>
      </c>
      <c r="E21" s="353">
        <v>8310</v>
      </c>
      <c r="F21" s="353">
        <v>5296</v>
      </c>
      <c r="G21" s="353">
        <v>5101</v>
      </c>
      <c r="H21" s="387">
        <v>195</v>
      </c>
      <c r="I21" s="387">
        <v>45975</v>
      </c>
    </row>
    <row r="22" spans="1:9" s="463" customFormat="1" ht="50.25" customHeight="1">
      <c r="A22" s="461">
        <v>13</v>
      </c>
      <c r="B22" s="505" t="s">
        <v>570</v>
      </c>
      <c r="C22" s="353">
        <v>1155</v>
      </c>
      <c r="D22" s="353">
        <v>1155</v>
      </c>
      <c r="E22" s="353"/>
      <c r="F22" s="353">
        <v>3900</v>
      </c>
      <c r="G22" s="353">
        <v>3900</v>
      </c>
      <c r="H22" s="387"/>
      <c r="I22" s="387">
        <v>18359</v>
      </c>
    </row>
    <row r="23" spans="1:9" s="463" customFormat="1" ht="42.75" customHeight="1">
      <c r="A23" s="461">
        <v>14</v>
      </c>
      <c r="B23" s="462" t="s">
        <v>41</v>
      </c>
      <c r="C23" s="353">
        <v>1566</v>
      </c>
      <c r="D23" s="353">
        <v>223</v>
      </c>
      <c r="E23" s="353">
        <v>1343</v>
      </c>
      <c r="F23" s="353">
        <v>518</v>
      </c>
      <c r="G23" s="353">
        <v>518</v>
      </c>
      <c r="H23" s="387"/>
      <c r="I23" s="387">
        <v>6920</v>
      </c>
    </row>
    <row r="24" spans="1:9" s="463" customFormat="1" ht="46.5" customHeight="1">
      <c r="A24" s="461">
        <v>15</v>
      </c>
      <c r="B24" s="462" t="s">
        <v>42</v>
      </c>
      <c r="C24" s="353">
        <v>6207</v>
      </c>
      <c r="D24" s="353">
        <v>1523</v>
      </c>
      <c r="E24" s="353">
        <v>4684</v>
      </c>
      <c r="F24" s="353">
        <v>5236</v>
      </c>
      <c r="G24" s="353">
        <v>5236</v>
      </c>
      <c r="H24" s="387"/>
      <c r="I24" s="387">
        <v>77930</v>
      </c>
    </row>
    <row r="25" spans="1:9" s="463" customFormat="1" ht="46.5" customHeight="1">
      <c r="A25" s="461">
        <v>16</v>
      </c>
      <c r="B25" s="462" t="s">
        <v>43</v>
      </c>
      <c r="C25" s="353">
        <v>5575</v>
      </c>
      <c r="D25" s="353">
        <v>5575</v>
      </c>
      <c r="E25" s="353"/>
      <c r="F25" s="353">
        <v>19937</v>
      </c>
      <c r="G25" s="353">
        <v>19937</v>
      </c>
      <c r="H25" s="387"/>
      <c r="I25" s="387">
        <v>89665</v>
      </c>
    </row>
    <row r="26" spans="1:9" s="463" customFormat="1" ht="48.75" customHeight="1">
      <c r="A26" s="461">
        <v>17</v>
      </c>
      <c r="B26" s="462" t="s">
        <v>44</v>
      </c>
      <c r="C26" s="353">
        <v>6769</v>
      </c>
      <c r="D26" s="353">
        <v>1723</v>
      </c>
      <c r="E26" s="353">
        <v>5046</v>
      </c>
      <c r="F26" s="353">
        <v>6068</v>
      </c>
      <c r="G26" s="353">
        <v>6018</v>
      </c>
      <c r="H26" s="387">
        <v>50</v>
      </c>
      <c r="I26" s="387">
        <v>47917</v>
      </c>
    </row>
    <row r="27" spans="1:9" s="463" customFormat="1" ht="40.5" customHeight="1">
      <c r="A27" s="461">
        <v>18</v>
      </c>
      <c r="B27" s="462" t="s">
        <v>45</v>
      </c>
      <c r="C27" s="353">
        <v>28106</v>
      </c>
      <c r="D27" s="353">
        <v>0</v>
      </c>
      <c r="E27" s="353">
        <v>28106</v>
      </c>
      <c r="F27" s="353">
        <v>620</v>
      </c>
      <c r="G27" s="353">
        <v>0</v>
      </c>
      <c r="H27" s="387">
        <v>620</v>
      </c>
      <c r="I27" s="387">
        <v>99346</v>
      </c>
    </row>
    <row r="28" spans="1:9" s="465" customFormat="1" ht="39" customHeight="1">
      <c r="A28" s="461">
        <v>19</v>
      </c>
      <c r="B28" s="464" t="s">
        <v>46</v>
      </c>
      <c r="C28" s="353">
        <v>0</v>
      </c>
      <c r="D28" s="353">
        <v>0</v>
      </c>
      <c r="E28" s="388"/>
      <c r="F28" s="353">
        <v>0</v>
      </c>
      <c r="G28" s="388"/>
      <c r="H28" s="389"/>
      <c r="I28" s="387">
        <v>1926</v>
      </c>
    </row>
    <row r="29" spans="1:9" s="465" customFormat="1" ht="40.5" customHeight="1">
      <c r="A29" s="461">
        <v>20</v>
      </c>
      <c r="B29" s="464" t="s">
        <v>486</v>
      </c>
      <c r="C29" s="353">
        <v>0</v>
      </c>
      <c r="D29" s="353">
        <v>0</v>
      </c>
      <c r="E29" s="388"/>
      <c r="F29" s="353">
        <v>0</v>
      </c>
      <c r="G29" s="388"/>
      <c r="H29" s="389"/>
      <c r="I29" s="387">
        <v>7500</v>
      </c>
    </row>
    <row r="30" spans="1:9" s="463" customFormat="1" ht="45" customHeight="1">
      <c r="A30" s="461">
        <v>21</v>
      </c>
      <c r="B30" s="462" t="s">
        <v>47</v>
      </c>
      <c r="C30" s="353">
        <v>1981</v>
      </c>
      <c r="D30" s="353">
        <v>1981</v>
      </c>
      <c r="E30" s="353"/>
      <c r="F30" s="353">
        <v>6899</v>
      </c>
      <c r="G30" s="353">
        <v>6899</v>
      </c>
      <c r="H30" s="387"/>
      <c r="I30" s="387">
        <v>43627</v>
      </c>
    </row>
    <row r="31" spans="1:9" s="463" customFormat="1" ht="39" customHeight="1">
      <c r="A31" s="461">
        <v>22</v>
      </c>
      <c r="B31" s="462" t="s">
        <v>48</v>
      </c>
      <c r="C31" s="353">
        <v>2658</v>
      </c>
      <c r="D31" s="353">
        <v>571</v>
      </c>
      <c r="E31" s="353">
        <v>2087</v>
      </c>
      <c r="F31" s="353">
        <v>1782</v>
      </c>
      <c r="G31" s="353">
        <v>1782</v>
      </c>
      <c r="H31" s="387"/>
      <c r="I31" s="387">
        <v>32766</v>
      </c>
    </row>
    <row r="32" spans="1:9" s="463" customFormat="1" ht="51.75" customHeight="1">
      <c r="A32" s="461">
        <v>23</v>
      </c>
      <c r="B32" s="462" t="s">
        <v>49</v>
      </c>
      <c r="C32" s="353">
        <v>2631</v>
      </c>
      <c r="D32" s="353">
        <v>531</v>
      </c>
      <c r="E32" s="353">
        <v>2100</v>
      </c>
      <c r="F32" s="353">
        <v>1585</v>
      </c>
      <c r="G32" s="353">
        <v>1585</v>
      </c>
      <c r="H32" s="387"/>
      <c r="I32" s="387">
        <v>25485</v>
      </c>
    </row>
    <row r="33" spans="1:9" s="463" customFormat="1" ht="46.5" customHeight="1">
      <c r="A33" s="461">
        <v>24</v>
      </c>
      <c r="B33" s="462" t="s">
        <v>50</v>
      </c>
      <c r="C33" s="353">
        <v>8837</v>
      </c>
      <c r="D33" s="353">
        <v>0</v>
      </c>
      <c r="E33" s="353">
        <v>8837</v>
      </c>
      <c r="F33" s="353">
        <v>320</v>
      </c>
      <c r="G33" s="353">
        <v>0</v>
      </c>
      <c r="H33" s="387">
        <v>320</v>
      </c>
      <c r="I33" s="387">
        <v>39049</v>
      </c>
    </row>
    <row r="34" spans="1:9" s="465" customFormat="1" ht="34.5" customHeight="1">
      <c r="A34" s="461">
        <v>25</v>
      </c>
      <c r="B34" s="466" t="s">
        <v>2</v>
      </c>
      <c r="C34" s="353">
        <v>0</v>
      </c>
      <c r="D34" s="353">
        <v>0</v>
      </c>
      <c r="E34" s="388"/>
      <c r="F34" s="353">
        <v>0</v>
      </c>
      <c r="G34" s="388"/>
      <c r="H34" s="389"/>
      <c r="I34" s="387">
        <v>7491</v>
      </c>
    </row>
    <row r="35" spans="1:9" s="465" customFormat="1" ht="30" customHeight="1">
      <c r="A35" s="461">
        <v>26</v>
      </c>
      <c r="B35" s="466" t="s">
        <v>3</v>
      </c>
      <c r="C35" s="353">
        <v>0</v>
      </c>
      <c r="D35" s="353">
        <v>0</v>
      </c>
      <c r="E35" s="388"/>
      <c r="F35" s="353">
        <v>0</v>
      </c>
      <c r="G35" s="388"/>
      <c r="H35" s="389"/>
      <c r="I35" s="387">
        <v>6421</v>
      </c>
    </row>
    <row r="36" spans="1:9" s="463" customFormat="1" ht="42.75" customHeight="1">
      <c r="A36" s="461">
        <v>27</v>
      </c>
      <c r="B36" s="462" t="s">
        <v>51</v>
      </c>
      <c r="C36" s="353">
        <v>10240</v>
      </c>
      <c r="D36" s="353">
        <v>2065</v>
      </c>
      <c r="E36" s="353">
        <v>8175</v>
      </c>
      <c r="F36" s="353">
        <v>7453</v>
      </c>
      <c r="G36" s="353">
        <v>7453</v>
      </c>
      <c r="H36" s="387"/>
      <c r="I36" s="387">
        <v>75625</v>
      </c>
    </row>
    <row r="37" spans="1:9" s="463" customFormat="1" ht="62.25" customHeight="1">
      <c r="A37" s="461">
        <v>28</v>
      </c>
      <c r="B37" s="462" t="s">
        <v>152</v>
      </c>
      <c r="C37" s="353">
        <v>7242</v>
      </c>
      <c r="D37" s="353">
        <v>7242</v>
      </c>
      <c r="E37" s="353"/>
      <c r="F37" s="353">
        <v>25984</v>
      </c>
      <c r="G37" s="353">
        <v>25984</v>
      </c>
      <c r="H37" s="387"/>
      <c r="I37" s="387">
        <v>88249</v>
      </c>
    </row>
    <row r="38" spans="1:9" s="463" customFormat="1" ht="44.25" customHeight="1">
      <c r="A38" s="461">
        <v>29</v>
      </c>
      <c r="B38" s="462" t="s">
        <v>153</v>
      </c>
      <c r="C38" s="353">
        <v>3195</v>
      </c>
      <c r="D38" s="353">
        <v>3195</v>
      </c>
      <c r="E38" s="353"/>
      <c r="F38" s="353">
        <v>11430</v>
      </c>
      <c r="G38" s="353">
        <v>11430</v>
      </c>
      <c r="H38" s="387"/>
      <c r="I38" s="387">
        <v>58654</v>
      </c>
    </row>
    <row r="39" spans="1:9" s="463" customFormat="1" ht="50.25" customHeight="1">
      <c r="A39" s="461">
        <v>30</v>
      </c>
      <c r="B39" s="462" t="s">
        <v>154</v>
      </c>
      <c r="C39" s="353">
        <v>6974</v>
      </c>
      <c r="D39" s="353">
        <v>6974</v>
      </c>
      <c r="E39" s="353"/>
      <c r="F39" s="353">
        <v>25140</v>
      </c>
      <c r="G39" s="353">
        <v>25140</v>
      </c>
      <c r="H39" s="387"/>
      <c r="I39" s="387">
        <v>326864</v>
      </c>
    </row>
    <row r="40" spans="1:9" s="463" customFormat="1" ht="51" customHeight="1">
      <c r="A40" s="461">
        <v>31</v>
      </c>
      <c r="B40" s="462" t="s">
        <v>155</v>
      </c>
      <c r="C40" s="353">
        <v>37299</v>
      </c>
      <c r="D40" s="353">
        <v>0</v>
      </c>
      <c r="E40" s="353">
        <v>37299</v>
      </c>
      <c r="F40" s="353">
        <v>2081</v>
      </c>
      <c r="G40" s="353">
        <v>0</v>
      </c>
      <c r="H40" s="387">
        <v>2081</v>
      </c>
      <c r="I40" s="387">
        <v>195718</v>
      </c>
    </row>
    <row r="41" spans="1:9" s="463" customFormat="1" ht="39" customHeight="1">
      <c r="A41" s="461">
        <v>32</v>
      </c>
      <c r="B41" s="462" t="s">
        <v>11</v>
      </c>
      <c r="C41" s="353">
        <v>3844</v>
      </c>
      <c r="D41" s="353">
        <v>3844</v>
      </c>
      <c r="E41" s="353"/>
      <c r="F41" s="353">
        <v>13656</v>
      </c>
      <c r="G41" s="353">
        <v>13656</v>
      </c>
      <c r="H41" s="387"/>
      <c r="I41" s="387">
        <v>104562</v>
      </c>
    </row>
    <row r="42" spans="1:9" s="465" customFormat="1" ht="57" customHeight="1">
      <c r="A42" s="461">
        <v>33</v>
      </c>
      <c r="B42" s="464" t="s">
        <v>156</v>
      </c>
      <c r="C42" s="353">
        <v>0</v>
      </c>
      <c r="D42" s="353">
        <v>0</v>
      </c>
      <c r="E42" s="388"/>
      <c r="F42" s="353">
        <v>0</v>
      </c>
      <c r="G42" s="388">
        <v>0</v>
      </c>
      <c r="H42" s="389"/>
      <c r="I42" s="387">
        <v>14219</v>
      </c>
    </row>
    <row r="43" spans="1:9" s="465" customFormat="1" ht="55.5" customHeight="1">
      <c r="A43" s="461">
        <v>34</v>
      </c>
      <c r="B43" s="464" t="s">
        <v>157</v>
      </c>
      <c r="C43" s="353">
        <v>0</v>
      </c>
      <c r="D43" s="353">
        <v>0</v>
      </c>
      <c r="E43" s="388"/>
      <c r="F43" s="353">
        <v>0</v>
      </c>
      <c r="G43" s="388"/>
      <c r="H43" s="389"/>
      <c r="I43" s="387">
        <v>22039</v>
      </c>
    </row>
    <row r="44" spans="1:9" s="465" customFormat="1" ht="45.75" customHeight="1">
      <c r="A44" s="461">
        <v>35</v>
      </c>
      <c r="B44" s="464" t="s">
        <v>211</v>
      </c>
      <c r="C44" s="353">
        <v>0</v>
      </c>
      <c r="D44" s="353">
        <v>0</v>
      </c>
      <c r="E44" s="388"/>
      <c r="F44" s="353">
        <v>0</v>
      </c>
      <c r="G44" s="388"/>
      <c r="H44" s="389"/>
      <c r="I44" s="387">
        <v>2500</v>
      </c>
    </row>
    <row r="45" spans="1:9" s="463" customFormat="1" ht="42.75" customHeight="1">
      <c r="A45" s="461">
        <v>36</v>
      </c>
      <c r="B45" s="462" t="s">
        <v>158</v>
      </c>
      <c r="C45" s="353">
        <v>20945</v>
      </c>
      <c r="D45" s="353">
        <v>0</v>
      </c>
      <c r="E45" s="353">
        <v>20945</v>
      </c>
      <c r="F45" s="353">
        <v>240</v>
      </c>
      <c r="G45" s="353">
        <v>0</v>
      </c>
      <c r="H45" s="387">
        <v>240</v>
      </c>
      <c r="I45" s="387">
        <v>106885</v>
      </c>
    </row>
    <row r="46" spans="1:9" s="463" customFormat="1" ht="44.25" customHeight="1">
      <c r="A46" s="461">
        <v>37</v>
      </c>
      <c r="B46" s="462" t="s">
        <v>159</v>
      </c>
      <c r="C46" s="353">
        <v>21494</v>
      </c>
      <c r="D46" s="353">
        <v>0</v>
      </c>
      <c r="E46" s="353">
        <v>21494</v>
      </c>
      <c r="F46" s="353">
        <v>590</v>
      </c>
      <c r="G46" s="353">
        <v>0</v>
      </c>
      <c r="H46" s="387">
        <v>590</v>
      </c>
      <c r="I46" s="387">
        <v>86635</v>
      </c>
    </row>
    <row r="47" spans="1:9" s="463" customFormat="1" ht="51" customHeight="1">
      <c r="A47" s="461">
        <v>38</v>
      </c>
      <c r="B47" s="462" t="s">
        <v>160</v>
      </c>
      <c r="C47" s="353">
        <v>14075</v>
      </c>
      <c r="D47" s="353">
        <v>0</v>
      </c>
      <c r="E47" s="353">
        <v>14075</v>
      </c>
      <c r="F47" s="353">
        <v>235</v>
      </c>
      <c r="G47" s="353">
        <v>0</v>
      </c>
      <c r="H47" s="387">
        <v>235</v>
      </c>
      <c r="I47" s="387">
        <v>74831</v>
      </c>
    </row>
    <row r="48" spans="1:9" s="465" customFormat="1" ht="40.5" customHeight="1">
      <c r="A48" s="461">
        <v>39</v>
      </c>
      <c r="B48" s="464" t="s">
        <v>161</v>
      </c>
      <c r="C48" s="353">
        <v>0</v>
      </c>
      <c r="D48" s="353">
        <v>0</v>
      </c>
      <c r="E48" s="388"/>
      <c r="F48" s="353">
        <v>0</v>
      </c>
      <c r="G48" s="388"/>
      <c r="H48" s="389"/>
      <c r="I48" s="387">
        <v>2766</v>
      </c>
    </row>
    <row r="49" spans="1:9" s="465" customFormat="1" ht="46.5" customHeight="1">
      <c r="A49" s="461">
        <v>40</v>
      </c>
      <c r="B49" s="464" t="s">
        <v>162</v>
      </c>
      <c r="C49" s="353">
        <v>0</v>
      </c>
      <c r="D49" s="353">
        <v>0</v>
      </c>
      <c r="E49" s="388"/>
      <c r="F49" s="353">
        <v>0</v>
      </c>
      <c r="G49" s="388"/>
      <c r="H49" s="389"/>
      <c r="I49" s="387">
        <v>67814</v>
      </c>
    </row>
    <row r="50" spans="1:9" s="465" customFormat="1" ht="46.5" customHeight="1">
      <c r="A50" s="461">
        <v>41</v>
      </c>
      <c r="B50" s="464" t="s">
        <v>163</v>
      </c>
      <c r="C50" s="353">
        <v>0</v>
      </c>
      <c r="D50" s="353">
        <v>0</v>
      </c>
      <c r="E50" s="388"/>
      <c r="F50" s="353">
        <v>0</v>
      </c>
      <c r="G50" s="388"/>
      <c r="H50" s="389"/>
      <c r="I50" s="387">
        <v>136316</v>
      </c>
    </row>
    <row r="51" spans="1:9" s="463" customFormat="1" ht="52.5" customHeight="1">
      <c r="A51" s="461">
        <v>42</v>
      </c>
      <c r="B51" s="462" t="s">
        <v>52</v>
      </c>
      <c r="C51" s="353">
        <v>1335</v>
      </c>
      <c r="D51" s="353">
        <v>1335</v>
      </c>
      <c r="E51" s="353">
        <v>0</v>
      </c>
      <c r="F51" s="353">
        <v>4552</v>
      </c>
      <c r="G51" s="353">
        <v>4552</v>
      </c>
      <c r="H51" s="387"/>
      <c r="I51" s="387">
        <v>25029</v>
      </c>
    </row>
    <row r="52" spans="1:9" s="463" customFormat="1" ht="48" customHeight="1">
      <c r="A52" s="461">
        <v>43</v>
      </c>
      <c r="B52" s="462" t="s">
        <v>53</v>
      </c>
      <c r="C52" s="353">
        <v>6685</v>
      </c>
      <c r="D52" s="353">
        <v>6685</v>
      </c>
      <c r="E52" s="353">
        <v>0</v>
      </c>
      <c r="F52" s="353">
        <v>23845</v>
      </c>
      <c r="G52" s="353">
        <v>23845</v>
      </c>
      <c r="H52" s="387"/>
      <c r="I52" s="387">
        <v>104493</v>
      </c>
    </row>
    <row r="53" spans="1:9" s="463" customFormat="1" ht="46.5" customHeight="1">
      <c r="A53" s="461">
        <v>44</v>
      </c>
      <c r="B53" s="462" t="s">
        <v>54</v>
      </c>
      <c r="C53" s="353">
        <v>709</v>
      </c>
      <c r="D53" s="353">
        <v>709</v>
      </c>
      <c r="E53" s="353">
        <v>0</v>
      </c>
      <c r="F53" s="353">
        <v>2279</v>
      </c>
      <c r="G53" s="353">
        <v>2279</v>
      </c>
      <c r="H53" s="387"/>
      <c r="I53" s="387">
        <v>12188</v>
      </c>
    </row>
    <row r="54" spans="1:9" s="463" customFormat="1" ht="49.5" customHeight="1">
      <c r="A54" s="461">
        <v>45</v>
      </c>
      <c r="B54" s="462" t="s">
        <v>487</v>
      </c>
      <c r="C54" s="353">
        <v>35699</v>
      </c>
      <c r="D54" s="353">
        <v>0</v>
      </c>
      <c r="E54" s="353">
        <v>35699</v>
      </c>
      <c r="F54" s="353">
        <v>595</v>
      </c>
      <c r="G54" s="353">
        <v>0</v>
      </c>
      <c r="H54" s="387">
        <v>595</v>
      </c>
      <c r="I54" s="387">
        <v>151362</v>
      </c>
    </row>
    <row r="55" spans="1:9" s="465" customFormat="1" ht="48" customHeight="1">
      <c r="A55" s="461">
        <v>46</v>
      </c>
      <c r="B55" s="464" t="s">
        <v>56</v>
      </c>
      <c r="C55" s="353">
        <v>0</v>
      </c>
      <c r="D55" s="353">
        <v>0</v>
      </c>
      <c r="E55" s="388"/>
      <c r="F55" s="353">
        <v>0</v>
      </c>
      <c r="G55" s="388"/>
      <c r="H55" s="389"/>
      <c r="I55" s="387">
        <v>8882</v>
      </c>
    </row>
    <row r="56" spans="1:9" s="465" customFormat="1" ht="56.25" customHeight="1">
      <c r="A56" s="461">
        <v>47</v>
      </c>
      <c r="B56" s="464" t="s">
        <v>12</v>
      </c>
      <c r="C56" s="353">
        <v>0</v>
      </c>
      <c r="D56" s="353">
        <v>0</v>
      </c>
      <c r="E56" s="388"/>
      <c r="F56" s="353">
        <v>0</v>
      </c>
      <c r="G56" s="388"/>
      <c r="H56" s="389"/>
      <c r="I56" s="387">
        <v>6500</v>
      </c>
    </row>
    <row r="57" spans="1:9" s="465" customFormat="1" ht="51.75" customHeight="1">
      <c r="A57" s="461">
        <v>48</v>
      </c>
      <c r="B57" s="464" t="s">
        <v>114</v>
      </c>
      <c r="C57" s="353">
        <v>21296</v>
      </c>
      <c r="D57" s="353">
        <v>6577</v>
      </c>
      <c r="E57" s="388">
        <v>14719</v>
      </c>
      <c r="F57" s="353">
        <v>15205</v>
      </c>
      <c r="G57" s="388">
        <v>14945</v>
      </c>
      <c r="H57" s="389">
        <v>260</v>
      </c>
      <c r="I57" s="387">
        <v>209637</v>
      </c>
    </row>
    <row r="58" spans="1:9" s="463" customFormat="1" ht="48" customHeight="1">
      <c r="A58" s="461">
        <v>49</v>
      </c>
      <c r="B58" s="462" t="s">
        <v>57</v>
      </c>
      <c r="C58" s="353">
        <v>6966</v>
      </c>
      <c r="D58" s="353">
        <v>1226</v>
      </c>
      <c r="E58" s="353">
        <v>5740</v>
      </c>
      <c r="F58" s="353">
        <v>4160</v>
      </c>
      <c r="G58" s="353">
        <v>4160</v>
      </c>
      <c r="H58" s="387"/>
      <c r="I58" s="387">
        <v>35561</v>
      </c>
    </row>
    <row r="59" spans="1:9" s="463" customFormat="1" ht="51" customHeight="1">
      <c r="A59" s="461">
        <v>50</v>
      </c>
      <c r="B59" s="462" t="s">
        <v>58</v>
      </c>
      <c r="C59" s="353">
        <v>18827</v>
      </c>
      <c r="D59" s="353">
        <v>3812</v>
      </c>
      <c r="E59" s="353">
        <v>15015</v>
      </c>
      <c r="F59" s="353">
        <v>14161</v>
      </c>
      <c r="G59" s="353">
        <v>13479</v>
      </c>
      <c r="H59" s="387">
        <v>682</v>
      </c>
      <c r="I59" s="387">
        <v>129452</v>
      </c>
    </row>
    <row r="60" spans="1:9" s="465" customFormat="1" ht="42" customHeight="1">
      <c r="A60" s="461">
        <v>51</v>
      </c>
      <c r="B60" s="464" t="s">
        <v>115</v>
      </c>
      <c r="C60" s="353">
        <v>12218</v>
      </c>
      <c r="D60" s="353">
        <v>3084</v>
      </c>
      <c r="E60" s="388">
        <v>9134</v>
      </c>
      <c r="F60" s="353">
        <v>8724</v>
      </c>
      <c r="G60" s="388">
        <v>8617</v>
      </c>
      <c r="H60" s="389">
        <v>107</v>
      </c>
      <c r="I60" s="387">
        <v>120281</v>
      </c>
    </row>
    <row r="61" spans="1:9" s="465" customFormat="1" ht="51.75" customHeight="1">
      <c r="A61" s="461">
        <v>52</v>
      </c>
      <c r="B61" s="464" t="s">
        <v>102</v>
      </c>
      <c r="C61" s="353">
        <v>7573</v>
      </c>
      <c r="D61" s="353">
        <v>2853</v>
      </c>
      <c r="E61" s="388">
        <v>4720</v>
      </c>
      <c r="F61" s="353">
        <v>5407</v>
      </c>
      <c r="G61" s="388">
        <v>5407</v>
      </c>
      <c r="H61" s="389"/>
      <c r="I61" s="387">
        <v>74551</v>
      </c>
    </row>
    <row r="62" spans="1:9" s="463" customFormat="1" ht="48.75" customHeight="1">
      <c r="A62" s="461">
        <v>53</v>
      </c>
      <c r="B62" s="462" t="s">
        <v>59</v>
      </c>
      <c r="C62" s="353">
        <v>21128</v>
      </c>
      <c r="D62" s="353">
        <v>3963</v>
      </c>
      <c r="E62" s="353">
        <v>17165</v>
      </c>
      <c r="F62" s="353">
        <v>13529</v>
      </c>
      <c r="G62" s="353">
        <v>13529</v>
      </c>
      <c r="H62" s="387"/>
      <c r="I62" s="387">
        <v>104198</v>
      </c>
    </row>
    <row r="63" spans="1:9" s="465" customFormat="1" ht="60.75" customHeight="1">
      <c r="A63" s="461">
        <v>54</v>
      </c>
      <c r="B63" s="464" t="s">
        <v>103</v>
      </c>
      <c r="C63" s="353">
        <v>6594</v>
      </c>
      <c r="D63" s="353">
        <v>1686</v>
      </c>
      <c r="E63" s="388">
        <v>4908</v>
      </c>
      <c r="F63" s="353">
        <v>4708</v>
      </c>
      <c r="G63" s="388">
        <v>4548</v>
      </c>
      <c r="H63" s="389">
        <v>160</v>
      </c>
      <c r="I63" s="387">
        <v>64910</v>
      </c>
    </row>
    <row r="64" spans="1:9" s="463" customFormat="1" ht="42.75" customHeight="1">
      <c r="A64" s="461">
        <v>55</v>
      </c>
      <c r="B64" s="462" t="s">
        <v>60</v>
      </c>
      <c r="C64" s="353">
        <v>16795</v>
      </c>
      <c r="D64" s="353">
        <v>3293</v>
      </c>
      <c r="E64" s="353">
        <v>13502</v>
      </c>
      <c r="F64" s="353">
        <v>11791</v>
      </c>
      <c r="G64" s="353">
        <v>11697</v>
      </c>
      <c r="H64" s="387">
        <v>94</v>
      </c>
      <c r="I64" s="387">
        <v>143284</v>
      </c>
    </row>
    <row r="65" spans="1:9" s="465" customFormat="1" ht="39" customHeight="1">
      <c r="A65" s="461">
        <v>56</v>
      </c>
      <c r="B65" s="466" t="s">
        <v>8</v>
      </c>
      <c r="C65" s="353">
        <v>0</v>
      </c>
      <c r="D65" s="353">
        <v>0</v>
      </c>
      <c r="E65" s="388"/>
      <c r="F65" s="353">
        <v>0</v>
      </c>
      <c r="G65" s="388">
        <v>0</v>
      </c>
      <c r="H65" s="389"/>
      <c r="I65" s="387">
        <v>3168</v>
      </c>
    </row>
    <row r="66" spans="1:9" s="463" customFormat="1" ht="59.25" customHeight="1">
      <c r="A66" s="461">
        <v>57</v>
      </c>
      <c r="B66" s="462" t="s">
        <v>13</v>
      </c>
      <c r="C66" s="353">
        <v>6889</v>
      </c>
      <c r="D66" s="353">
        <v>6889</v>
      </c>
      <c r="E66" s="353"/>
      <c r="F66" s="353">
        <v>24848</v>
      </c>
      <c r="G66" s="353">
        <v>24848</v>
      </c>
      <c r="H66" s="387"/>
      <c r="I66" s="387">
        <v>250197</v>
      </c>
    </row>
    <row r="67" spans="1:9" s="463" customFormat="1" ht="49.5" customHeight="1">
      <c r="A67" s="461">
        <v>58</v>
      </c>
      <c r="B67" s="462" t="s">
        <v>61</v>
      </c>
      <c r="C67" s="353">
        <v>5231</v>
      </c>
      <c r="D67" s="353">
        <v>5231</v>
      </c>
      <c r="E67" s="353"/>
      <c r="F67" s="353">
        <v>13840</v>
      </c>
      <c r="G67" s="353">
        <v>13840</v>
      </c>
      <c r="H67" s="387"/>
      <c r="I67" s="387">
        <v>142150</v>
      </c>
    </row>
    <row r="68" spans="1:9" s="463" customFormat="1" ht="46.5" customHeight="1">
      <c r="A68" s="461">
        <v>59</v>
      </c>
      <c r="B68" s="462" t="s">
        <v>62</v>
      </c>
      <c r="C68" s="353">
        <v>9454</v>
      </c>
      <c r="D68" s="353">
        <v>9454</v>
      </c>
      <c r="E68" s="353"/>
      <c r="F68" s="353">
        <v>35095</v>
      </c>
      <c r="G68" s="353">
        <v>35095</v>
      </c>
      <c r="H68" s="387"/>
      <c r="I68" s="387">
        <v>195121</v>
      </c>
    </row>
    <row r="69" spans="1:9" s="463" customFormat="1" ht="47.25" customHeight="1">
      <c r="A69" s="461">
        <v>60</v>
      </c>
      <c r="B69" s="462" t="s">
        <v>63</v>
      </c>
      <c r="C69" s="353">
        <v>4568</v>
      </c>
      <c r="D69" s="353">
        <v>4568</v>
      </c>
      <c r="E69" s="353"/>
      <c r="F69" s="353">
        <v>16457</v>
      </c>
      <c r="G69" s="353">
        <v>16457</v>
      </c>
      <c r="H69" s="387"/>
      <c r="I69" s="387">
        <v>166984</v>
      </c>
    </row>
    <row r="70" spans="1:9" s="463" customFormat="1" ht="54.75" customHeight="1">
      <c r="A70" s="461">
        <v>61</v>
      </c>
      <c r="B70" s="462" t="s">
        <v>488</v>
      </c>
      <c r="C70" s="353">
        <v>5715</v>
      </c>
      <c r="D70" s="353">
        <v>5715</v>
      </c>
      <c r="E70" s="353"/>
      <c r="F70" s="353">
        <v>25345</v>
      </c>
      <c r="G70" s="353">
        <v>25345</v>
      </c>
      <c r="H70" s="387"/>
      <c r="I70" s="387">
        <v>254524</v>
      </c>
    </row>
    <row r="71" spans="1:9" s="465" customFormat="1" ht="81.75" customHeight="1">
      <c r="A71" s="461">
        <v>62</v>
      </c>
      <c r="B71" s="464" t="s">
        <v>104</v>
      </c>
      <c r="C71" s="353">
        <v>0</v>
      </c>
      <c r="D71" s="353">
        <v>0</v>
      </c>
      <c r="E71" s="388"/>
      <c r="F71" s="353">
        <v>0</v>
      </c>
      <c r="G71" s="388"/>
      <c r="H71" s="389"/>
      <c r="I71" s="387">
        <v>117884</v>
      </c>
    </row>
    <row r="72" spans="1:9" s="463" customFormat="1" ht="54.75" customHeight="1">
      <c r="A72" s="461">
        <v>63</v>
      </c>
      <c r="B72" s="462" t="s">
        <v>116</v>
      </c>
      <c r="C72" s="353">
        <v>6663</v>
      </c>
      <c r="D72" s="353">
        <v>6663</v>
      </c>
      <c r="E72" s="353"/>
      <c r="F72" s="353">
        <v>24763</v>
      </c>
      <c r="G72" s="353">
        <v>24763</v>
      </c>
      <c r="H72" s="387"/>
      <c r="I72" s="387">
        <v>242120</v>
      </c>
    </row>
    <row r="73" spans="1:9" s="463" customFormat="1" ht="45" customHeight="1">
      <c r="A73" s="461">
        <v>64</v>
      </c>
      <c r="B73" s="462" t="s">
        <v>107</v>
      </c>
      <c r="C73" s="353">
        <v>2198</v>
      </c>
      <c r="D73" s="353">
        <v>2198</v>
      </c>
      <c r="E73" s="353"/>
      <c r="F73" s="353">
        <v>7687</v>
      </c>
      <c r="G73" s="353">
        <v>7687</v>
      </c>
      <c r="H73" s="387"/>
      <c r="I73" s="387">
        <v>81391</v>
      </c>
    </row>
    <row r="74" spans="1:9" s="463" customFormat="1" ht="63" customHeight="1">
      <c r="A74" s="461">
        <v>65</v>
      </c>
      <c r="B74" s="462" t="s">
        <v>65</v>
      </c>
      <c r="C74" s="353">
        <v>18792</v>
      </c>
      <c r="D74" s="353">
        <v>3971</v>
      </c>
      <c r="E74" s="353">
        <v>14821</v>
      </c>
      <c r="F74" s="353">
        <v>14268</v>
      </c>
      <c r="G74" s="353">
        <v>14134</v>
      </c>
      <c r="H74" s="387">
        <v>134</v>
      </c>
      <c r="I74" s="387">
        <v>221059</v>
      </c>
    </row>
    <row r="75" spans="1:9" s="463" customFormat="1" ht="54" customHeight="1">
      <c r="A75" s="461">
        <v>66</v>
      </c>
      <c r="B75" s="462" t="s">
        <v>117</v>
      </c>
      <c r="C75" s="353">
        <v>3645</v>
      </c>
      <c r="D75" s="353">
        <v>3645</v>
      </c>
      <c r="E75" s="353"/>
      <c r="F75" s="353">
        <v>12949</v>
      </c>
      <c r="G75" s="353">
        <v>12949</v>
      </c>
      <c r="H75" s="387"/>
      <c r="I75" s="387">
        <v>131276</v>
      </c>
    </row>
    <row r="76" spans="1:9" s="463" customFormat="1" ht="52.5" customHeight="1">
      <c r="A76" s="461">
        <v>67</v>
      </c>
      <c r="B76" s="462" t="s">
        <v>68</v>
      </c>
      <c r="C76" s="353">
        <v>3814</v>
      </c>
      <c r="D76" s="353">
        <v>3814</v>
      </c>
      <c r="E76" s="353"/>
      <c r="F76" s="353">
        <v>13548</v>
      </c>
      <c r="G76" s="353">
        <v>13548</v>
      </c>
      <c r="H76" s="387"/>
      <c r="I76" s="387">
        <v>156294</v>
      </c>
    </row>
    <row r="77" spans="1:9" s="463" customFormat="1" ht="43.5" customHeight="1">
      <c r="A77" s="461">
        <v>68</v>
      </c>
      <c r="B77" s="462" t="s">
        <v>69</v>
      </c>
      <c r="C77" s="353">
        <v>43404</v>
      </c>
      <c r="D77" s="353">
        <v>0</v>
      </c>
      <c r="E77" s="353">
        <v>43404</v>
      </c>
      <c r="F77" s="353">
        <v>602</v>
      </c>
      <c r="G77" s="353"/>
      <c r="H77" s="387">
        <v>602</v>
      </c>
      <c r="I77" s="387">
        <v>163980</v>
      </c>
    </row>
    <row r="78" spans="1:9" s="463" customFormat="1" ht="50.25" customHeight="1">
      <c r="A78" s="461">
        <v>69</v>
      </c>
      <c r="B78" s="462" t="s">
        <v>14</v>
      </c>
      <c r="C78" s="353">
        <v>23857</v>
      </c>
      <c r="D78" s="353">
        <v>0</v>
      </c>
      <c r="E78" s="353">
        <v>23857</v>
      </c>
      <c r="F78" s="353">
        <v>468</v>
      </c>
      <c r="G78" s="353"/>
      <c r="H78" s="387">
        <v>468</v>
      </c>
      <c r="I78" s="387">
        <v>90641</v>
      </c>
    </row>
    <row r="79" spans="1:9" s="463" customFormat="1" ht="48" customHeight="1">
      <c r="A79" s="461">
        <v>70</v>
      </c>
      <c r="B79" s="462" t="s">
        <v>15</v>
      </c>
      <c r="C79" s="353">
        <v>28950</v>
      </c>
      <c r="D79" s="353">
        <v>0</v>
      </c>
      <c r="E79" s="353">
        <v>28950</v>
      </c>
      <c r="F79" s="353">
        <v>918</v>
      </c>
      <c r="G79" s="353"/>
      <c r="H79" s="387">
        <v>918</v>
      </c>
      <c r="I79" s="387">
        <v>111298</v>
      </c>
    </row>
    <row r="80" spans="1:9" s="463" customFormat="1" ht="47.25" customHeight="1">
      <c r="A80" s="461">
        <v>71</v>
      </c>
      <c r="B80" s="462" t="s">
        <v>70</v>
      </c>
      <c r="C80" s="353">
        <v>5740</v>
      </c>
      <c r="D80" s="353">
        <v>5740</v>
      </c>
      <c r="E80" s="353"/>
      <c r="F80" s="353">
        <v>20533</v>
      </c>
      <c r="G80" s="353">
        <v>20533</v>
      </c>
      <c r="H80" s="387"/>
      <c r="I80" s="387">
        <v>218384</v>
      </c>
    </row>
    <row r="81" spans="1:9" s="463" customFormat="1" ht="47.25" customHeight="1">
      <c r="A81" s="461">
        <v>72</v>
      </c>
      <c r="B81" s="462" t="s">
        <v>71</v>
      </c>
      <c r="C81" s="353">
        <v>2797</v>
      </c>
      <c r="D81" s="353">
        <v>2797</v>
      </c>
      <c r="E81" s="353"/>
      <c r="F81" s="353">
        <v>9857</v>
      </c>
      <c r="G81" s="353">
        <v>9857</v>
      </c>
      <c r="H81" s="387"/>
      <c r="I81" s="387">
        <v>103056</v>
      </c>
    </row>
    <row r="82" spans="1:9" s="463" customFormat="1" ht="53.25" customHeight="1">
      <c r="A82" s="461">
        <v>73</v>
      </c>
      <c r="B82" s="462" t="s">
        <v>72</v>
      </c>
      <c r="C82" s="353">
        <v>25879</v>
      </c>
      <c r="D82" s="353">
        <v>0</v>
      </c>
      <c r="E82" s="353">
        <v>25879</v>
      </c>
      <c r="F82" s="353">
        <v>162</v>
      </c>
      <c r="G82" s="353"/>
      <c r="H82" s="387">
        <v>162</v>
      </c>
      <c r="I82" s="387">
        <v>97039</v>
      </c>
    </row>
    <row r="83" spans="1:9" s="463" customFormat="1" ht="51" customHeight="1">
      <c r="A83" s="461">
        <v>74</v>
      </c>
      <c r="B83" s="462" t="s">
        <v>16</v>
      </c>
      <c r="C83" s="353">
        <v>28441</v>
      </c>
      <c r="D83" s="353">
        <v>0</v>
      </c>
      <c r="E83" s="353">
        <v>28441</v>
      </c>
      <c r="F83" s="353">
        <v>232</v>
      </c>
      <c r="G83" s="353"/>
      <c r="H83" s="387">
        <v>232</v>
      </c>
      <c r="I83" s="387">
        <v>106844</v>
      </c>
    </row>
    <row r="84" spans="1:9" s="463" customFormat="1" ht="50.25" customHeight="1">
      <c r="A84" s="461">
        <v>75</v>
      </c>
      <c r="B84" s="462" t="s">
        <v>17</v>
      </c>
      <c r="C84" s="353">
        <v>23539</v>
      </c>
      <c r="D84" s="353">
        <v>0</v>
      </c>
      <c r="E84" s="353">
        <v>23539</v>
      </c>
      <c r="F84" s="353">
        <v>342</v>
      </c>
      <c r="G84" s="353"/>
      <c r="H84" s="387">
        <v>342</v>
      </c>
      <c r="I84" s="387">
        <v>89654</v>
      </c>
    </row>
    <row r="85" spans="1:9" s="463" customFormat="1" ht="48.75" customHeight="1">
      <c r="A85" s="461">
        <v>76</v>
      </c>
      <c r="B85" s="462" t="s">
        <v>18</v>
      </c>
      <c r="C85" s="353">
        <v>40945</v>
      </c>
      <c r="D85" s="353">
        <v>0</v>
      </c>
      <c r="E85" s="353">
        <v>40945</v>
      </c>
      <c r="F85" s="353">
        <v>257</v>
      </c>
      <c r="G85" s="353"/>
      <c r="H85" s="387">
        <v>257</v>
      </c>
      <c r="I85" s="387">
        <v>133528</v>
      </c>
    </row>
    <row r="86" spans="1:9" s="463" customFormat="1" ht="51" customHeight="1">
      <c r="A86" s="461">
        <v>77</v>
      </c>
      <c r="B86" s="462" t="s">
        <v>19</v>
      </c>
      <c r="C86" s="353">
        <v>20571</v>
      </c>
      <c r="D86" s="353">
        <v>0</v>
      </c>
      <c r="E86" s="353">
        <v>20571</v>
      </c>
      <c r="F86" s="353">
        <v>202</v>
      </c>
      <c r="G86" s="353"/>
      <c r="H86" s="387">
        <v>202</v>
      </c>
      <c r="I86" s="387">
        <v>77405</v>
      </c>
    </row>
    <row r="87" spans="1:9" s="465" customFormat="1" ht="41.25" customHeight="1">
      <c r="A87" s="461">
        <v>78</v>
      </c>
      <c r="B87" s="464" t="s">
        <v>73</v>
      </c>
      <c r="C87" s="353">
        <v>0</v>
      </c>
      <c r="D87" s="353">
        <v>0</v>
      </c>
      <c r="E87" s="388"/>
      <c r="F87" s="353">
        <v>0</v>
      </c>
      <c r="G87" s="388"/>
      <c r="H87" s="389"/>
      <c r="I87" s="387">
        <v>6297</v>
      </c>
    </row>
    <row r="88" spans="1:9" s="465" customFormat="1" ht="41.25" customHeight="1">
      <c r="A88" s="461">
        <v>79</v>
      </c>
      <c r="B88" s="464" t="s">
        <v>74</v>
      </c>
      <c r="C88" s="353">
        <v>0</v>
      </c>
      <c r="D88" s="353">
        <v>0</v>
      </c>
      <c r="E88" s="388"/>
      <c r="F88" s="353">
        <v>0</v>
      </c>
      <c r="G88" s="388"/>
      <c r="H88" s="389"/>
      <c r="I88" s="387">
        <v>55694</v>
      </c>
    </row>
    <row r="89" spans="1:9" s="465" customFormat="1" ht="20.25" customHeight="1">
      <c r="A89" s="461">
        <v>80</v>
      </c>
      <c r="B89" s="464" t="s">
        <v>489</v>
      </c>
      <c r="C89" s="353">
        <v>0</v>
      </c>
      <c r="D89" s="353">
        <v>0</v>
      </c>
      <c r="E89" s="388"/>
      <c r="F89" s="353">
        <v>0</v>
      </c>
      <c r="G89" s="388"/>
      <c r="H89" s="389"/>
      <c r="I89" s="387">
        <v>16694</v>
      </c>
    </row>
    <row r="90" spans="1:9" s="465" customFormat="1" ht="23.25" customHeight="1">
      <c r="A90" s="461">
        <v>81</v>
      </c>
      <c r="B90" s="464" t="s">
        <v>490</v>
      </c>
      <c r="C90" s="353">
        <v>0</v>
      </c>
      <c r="D90" s="353">
        <v>0</v>
      </c>
      <c r="E90" s="388"/>
      <c r="F90" s="353">
        <v>0</v>
      </c>
      <c r="G90" s="388"/>
      <c r="H90" s="389"/>
      <c r="I90" s="387">
        <v>4212</v>
      </c>
    </row>
    <row r="91" spans="1:9" s="465" customFormat="1" ht="42.75" customHeight="1">
      <c r="A91" s="461">
        <v>82</v>
      </c>
      <c r="B91" s="464" t="s">
        <v>75</v>
      </c>
      <c r="C91" s="353">
        <v>0</v>
      </c>
      <c r="D91" s="353">
        <v>0</v>
      </c>
      <c r="E91" s="388"/>
      <c r="F91" s="353">
        <v>0</v>
      </c>
      <c r="G91" s="388"/>
      <c r="H91" s="389"/>
      <c r="I91" s="387">
        <v>760</v>
      </c>
    </row>
    <row r="92" spans="1:9" s="465" customFormat="1" ht="30" customHeight="1">
      <c r="A92" s="461">
        <v>83</v>
      </c>
      <c r="B92" s="466" t="s">
        <v>4</v>
      </c>
      <c r="C92" s="353">
        <v>0</v>
      </c>
      <c r="D92" s="353">
        <v>0</v>
      </c>
      <c r="E92" s="388"/>
      <c r="F92" s="353">
        <v>0</v>
      </c>
      <c r="G92" s="388"/>
      <c r="H92" s="389"/>
      <c r="I92" s="387">
        <v>3496</v>
      </c>
    </row>
    <row r="93" spans="1:9" s="465" customFormat="1" ht="43.5" customHeight="1">
      <c r="A93" s="461">
        <v>84</v>
      </c>
      <c r="B93" s="466" t="s">
        <v>77</v>
      </c>
      <c r="C93" s="353">
        <v>0</v>
      </c>
      <c r="D93" s="353">
        <v>0</v>
      </c>
      <c r="E93" s="388"/>
      <c r="F93" s="353">
        <v>0</v>
      </c>
      <c r="G93" s="388"/>
      <c r="H93" s="389"/>
      <c r="I93" s="387">
        <v>3133</v>
      </c>
    </row>
    <row r="94" spans="1:9" s="465" customFormat="1" ht="48" customHeight="1">
      <c r="A94" s="461">
        <v>85</v>
      </c>
      <c r="B94" s="464" t="s">
        <v>491</v>
      </c>
      <c r="C94" s="353">
        <v>0</v>
      </c>
      <c r="D94" s="353">
        <v>0</v>
      </c>
      <c r="E94" s="388"/>
      <c r="F94" s="353">
        <v>0</v>
      </c>
      <c r="G94" s="388"/>
      <c r="H94" s="389"/>
      <c r="I94" s="387">
        <v>370</v>
      </c>
    </row>
    <row r="95" spans="1:9" s="463" customFormat="1" ht="39.75" customHeight="1">
      <c r="A95" s="461">
        <v>86</v>
      </c>
      <c r="B95" s="462" t="s">
        <v>23</v>
      </c>
      <c r="C95" s="353">
        <v>2827</v>
      </c>
      <c r="D95" s="353">
        <v>2827</v>
      </c>
      <c r="E95" s="353"/>
      <c r="F95" s="353">
        <v>9966</v>
      </c>
      <c r="G95" s="353">
        <v>9966</v>
      </c>
      <c r="H95" s="387"/>
      <c r="I95" s="387">
        <v>125228</v>
      </c>
    </row>
    <row r="96" spans="1:9" s="465" customFormat="1" ht="43.5" customHeight="1">
      <c r="A96" s="461">
        <v>87</v>
      </c>
      <c r="B96" s="466" t="s">
        <v>492</v>
      </c>
      <c r="C96" s="353">
        <v>0</v>
      </c>
      <c r="D96" s="353">
        <v>0</v>
      </c>
      <c r="E96" s="388"/>
      <c r="F96" s="353">
        <v>0</v>
      </c>
      <c r="G96" s="388"/>
      <c r="H96" s="389"/>
      <c r="I96" s="387">
        <v>815</v>
      </c>
    </row>
    <row r="97" spans="1:9" s="468" customFormat="1" ht="57" customHeight="1">
      <c r="A97" s="461">
        <v>88</v>
      </c>
      <c r="B97" s="467" t="s">
        <v>79</v>
      </c>
      <c r="C97" s="353">
        <v>9475</v>
      </c>
      <c r="D97" s="353">
        <v>1809</v>
      </c>
      <c r="E97" s="353">
        <v>7666</v>
      </c>
      <c r="F97" s="353">
        <v>6416</v>
      </c>
      <c r="G97" s="353">
        <v>6416</v>
      </c>
      <c r="H97" s="387"/>
      <c r="I97" s="387">
        <v>80540</v>
      </c>
    </row>
    <row r="98" spans="1:9" s="463" customFormat="1" ht="61.5" customHeight="1">
      <c r="A98" s="461">
        <v>89</v>
      </c>
      <c r="B98" s="462" t="s">
        <v>80</v>
      </c>
      <c r="C98" s="353">
        <v>6230</v>
      </c>
      <c r="D98" s="353">
        <v>1531</v>
      </c>
      <c r="E98" s="353">
        <v>4699</v>
      </c>
      <c r="F98" s="353">
        <v>5301</v>
      </c>
      <c r="G98" s="353">
        <v>5301</v>
      </c>
      <c r="H98" s="387"/>
      <c r="I98" s="387">
        <v>38655</v>
      </c>
    </row>
    <row r="99" spans="1:9" s="463" customFormat="1" ht="46.5" customHeight="1">
      <c r="A99" s="461">
        <v>90</v>
      </c>
      <c r="B99" s="462" t="s">
        <v>493</v>
      </c>
      <c r="C99" s="353">
        <v>11128</v>
      </c>
      <c r="D99" s="353">
        <v>1940</v>
      </c>
      <c r="E99" s="353">
        <v>9188</v>
      </c>
      <c r="F99" s="353">
        <v>6704</v>
      </c>
      <c r="G99" s="353">
        <v>6704</v>
      </c>
      <c r="H99" s="387"/>
      <c r="I99" s="387">
        <v>62705</v>
      </c>
    </row>
    <row r="100" spans="1:9" s="463" customFormat="1" ht="51.75" customHeight="1">
      <c r="A100" s="461">
        <v>91</v>
      </c>
      <c r="B100" s="462" t="s">
        <v>81</v>
      </c>
      <c r="C100" s="353">
        <v>4650</v>
      </c>
      <c r="D100" s="353">
        <v>1133</v>
      </c>
      <c r="E100" s="353">
        <v>3517</v>
      </c>
      <c r="F100" s="353">
        <v>4096</v>
      </c>
      <c r="G100" s="353">
        <v>4096</v>
      </c>
      <c r="H100" s="387"/>
      <c r="I100" s="387">
        <v>26804</v>
      </c>
    </row>
    <row r="101" spans="1:9" s="463" customFormat="1" ht="52.5" customHeight="1">
      <c r="A101" s="461">
        <v>92</v>
      </c>
      <c r="B101" s="462" t="s">
        <v>494</v>
      </c>
      <c r="C101" s="353">
        <v>5957</v>
      </c>
      <c r="D101" s="353">
        <v>1259</v>
      </c>
      <c r="E101" s="353">
        <v>4698</v>
      </c>
      <c r="F101" s="353">
        <v>4420</v>
      </c>
      <c r="G101" s="353">
        <v>4420</v>
      </c>
      <c r="H101" s="387"/>
      <c r="I101" s="387">
        <v>38846</v>
      </c>
    </row>
    <row r="102" spans="1:9" s="463" customFormat="1" ht="45.75" customHeight="1">
      <c r="A102" s="461">
        <v>93</v>
      </c>
      <c r="B102" s="462" t="s">
        <v>82</v>
      </c>
      <c r="C102" s="353">
        <v>6864</v>
      </c>
      <c r="D102" s="353">
        <v>1712</v>
      </c>
      <c r="E102" s="353">
        <v>5152</v>
      </c>
      <c r="F102" s="353">
        <v>5923</v>
      </c>
      <c r="G102" s="353">
        <v>5923</v>
      </c>
      <c r="H102" s="387"/>
      <c r="I102" s="387">
        <v>73195</v>
      </c>
    </row>
    <row r="103" spans="1:9" s="463" customFormat="1" ht="46.5" customHeight="1">
      <c r="A103" s="461">
        <v>94</v>
      </c>
      <c r="B103" s="462" t="s">
        <v>83</v>
      </c>
      <c r="C103" s="353">
        <v>5517</v>
      </c>
      <c r="D103" s="353">
        <v>1215</v>
      </c>
      <c r="E103" s="353">
        <v>4302</v>
      </c>
      <c r="F103" s="353">
        <v>4261</v>
      </c>
      <c r="G103" s="353">
        <v>4261</v>
      </c>
      <c r="H103" s="387"/>
      <c r="I103" s="387">
        <v>25329</v>
      </c>
    </row>
    <row r="104" spans="1:9" s="463" customFormat="1" ht="47.25" customHeight="1">
      <c r="A104" s="461">
        <v>95</v>
      </c>
      <c r="B104" s="462" t="s">
        <v>84</v>
      </c>
      <c r="C104" s="353">
        <v>7076</v>
      </c>
      <c r="D104" s="353">
        <v>1723</v>
      </c>
      <c r="E104" s="353">
        <v>5353</v>
      </c>
      <c r="F104" s="353">
        <v>5964</v>
      </c>
      <c r="G104" s="353">
        <v>5964</v>
      </c>
      <c r="H104" s="387"/>
      <c r="I104" s="387">
        <v>61573</v>
      </c>
    </row>
    <row r="105" spans="1:9" s="463" customFormat="1" ht="45" customHeight="1">
      <c r="A105" s="461">
        <v>96</v>
      </c>
      <c r="B105" s="462" t="s">
        <v>85</v>
      </c>
      <c r="C105" s="353">
        <v>3888</v>
      </c>
      <c r="D105" s="353">
        <v>1079</v>
      </c>
      <c r="E105" s="353">
        <v>2809</v>
      </c>
      <c r="F105" s="353">
        <v>3838</v>
      </c>
      <c r="G105" s="353">
        <v>3838</v>
      </c>
      <c r="H105" s="387"/>
      <c r="I105" s="387">
        <v>31300</v>
      </c>
    </row>
    <row r="106" spans="1:9" s="463" customFormat="1" ht="48.75" customHeight="1">
      <c r="A106" s="461">
        <v>97</v>
      </c>
      <c r="B106" s="462" t="s">
        <v>24</v>
      </c>
      <c r="C106" s="353">
        <v>10369</v>
      </c>
      <c r="D106" s="353">
        <v>1900</v>
      </c>
      <c r="E106" s="353">
        <v>8469</v>
      </c>
      <c r="F106" s="353">
        <v>6601</v>
      </c>
      <c r="G106" s="353">
        <v>6601</v>
      </c>
      <c r="H106" s="387"/>
      <c r="I106" s="387">
        <v>77201</v>
      </c>
    </row>
    <row r="107" spans="1:9" s="463" customFormat="1" ht="50.25" customHeight="1">
      <c r="A107" s="461">
        <v>98</v>
      </c>
      <c r="B107" s="462" t="s">
        <v>86</v>
      </c>
      <c r="C107" s="353">
        <v>6115</v>
      </c>
      <c r="D107" s="353">
        <v>1227</v>
      </c>
      <c r="E107" s="353">
        <v>4888</v>
      </c>
      <c r="F107" s="353">
        <v>4161</v>
      </c>
      <c r="G107" s="353">
        <v>4161</v>
      </c>
      <c r="H107" s="387"/>
      <c r="I107" s="387">
        <v>52980</v>
      </c>
    </row>
    <row r="108" spans="1:9" s="463" customFormat="1" ht="48.75" customHeight="1">
      <c r="A108" s="461">
        <v>99</v>
      </c>
      <c r="B108" s="462" t="s">
        <v>87</v>
      </c>
      <c r="C108" s="353">
        <v>5627</v>
      </c>
      <c r="D108" s="353">
        <v>1095</v>
      </c>
      <c r="E108" s="353">
        <v>4532</v>
      </c>
      <c r="F108" s="353">
        <v>3933</v>
      </c>
      <c r="G108" s="353">
        <v>3933</v>
      </c>
      <c r="H108" s="387"/>
      <c r="I108" s="387">
        <v>59621</v>
      </c>
    </row>
    <row r="109" spans="1:9" s="463" customFormat="1" ht="43.5" customHeight="1">
      <c r="A109" s="461">
        <v>100</v>
      </c>
      <c r="B109" s="462" t="s">
        <v>495</v>
      </c>
      <c r="C109" s="353">
        <v>4947</v>
      </c>
      <c r="D109" s="353">
        <v>1026</v>
      </c>
      <c r="E109" s="353">
        <v>3921</v>
      </c>
      <c r="F109" s="353">
        <v>3790</v>
      </c>
      <c r="G109" s="353">
        <v>3692</v>
      </c>
      <c r="H109" s="387">
        <v>98</v>
      </c>
      <c r="I109" s="387">
        <v>53050</v>
      </c>
    </row>
    <row r="110" spans="1:9" s="463" customFormat="1" ht="44.25" customHeight="1">
      <c r="A110" s="461">
        <v>101</v>
      </c>
      <c r="B110" s="462" t="s">
        <v>88</v>
      </c>
      <c r="C110" s="353">
        <v>3906</v>
      </c>
      <c r="D110" s="353">
        <v>872</v>
      </c>
      <c r="E110" s="353">
        <v>3034</v>
      </c>
      <c r="F110" s="353">
        <v>2873</v>
      </c>
      <c r="G110" s="353">
        <v>2873</v>
      </c>
      <c r="H110" s="387"/>
      <c r="I110" s="387">
        <v>35744</v>
      </c>
    </row>
    <row r="111" spans="1:9" s="463" customFormat="1" ht="40.5" customHeight="1">
      <c r="A111" s="461">
        <v>102</v>
      </c>
      <c r="B111" s="462" t="s">
        <v>25</v>
      </c>
      <c r="C111" s="353">
        <v>3707</v>
      </c>
      <c r="D111" s="353">
        <v>962</v>
      </c>
      <c r="E111" s="353">
        <v>2745</v>
      </c>
      <c r="F111" s="353">
        <v>3342</v>
      </c>
      <c r="G111" s="353">
        <v>3342</v>
      </c>
      <c r="H111" s="387"/>
      <c r="I111" s="387">
        <v>35152</v>
      </c>
    </row>
    <row r="112" spans="1:9" s="463" customFormat="1" ht="42.75" customHeight="1">
      <c r="A112" s="461">
        <v>103</v>
      </c>
      <c r="B112" s="462" t="s">
        <v>496</v>
      </c>
      <c r="C112" s="353">
        <v>17699</v>
      </c>
      <c r="D112" s="353">
        <v>2966</v>
      </c>
      <c r="E112" s="353">
        <v>14733</v>
      </c>
      <c r="F112" s="353">
        <v>10697</v>
      </c>
      <c r="G112" s="353">
        <v>10497</v>
      </c>
      <c r="H112" s="387">
        <v>200</v>
      </c>
      <c r="I112" s="387">
        <v>123712</v>
      </c>
    </row>
    <row r="113" spans="1:9" s="465" customFormat="1" ht="48" customHeight="1">
      <c r="A113" s="461">
        <v>104</v>
      </c>
      <c r="B113" s="464" t="s">
        <v>26</v>
      </c>
      <c r="C113" s="353">
        <v>0</v>
      </c>
      <c r="D113" s="353">
        <v>0</v>
      </c>
      <c r="E113" s="388"/>
      <c r="F113" s="353">
        <v>0</v>
      </c>
      <c r="G113" s="388">
        <v>0</v>
      </c>
      <c r="H113" s="389"/>
      <c r="I113" s="387">
        <v>64</v>
      </c>
    </row>
    <row r="114" spans="1:9" s="463" customFormat="1" ht="48" customHeight="1">
      <c r="A114" s="461">
        <v>105</v>
      </c>
      <c r="B114" s="462" t="s">
        <v>90</v>
      </c>
      <c r="C114" s="353">
        <v>7851</v>
      </c>
      <c r="D114" s="353">
        <v>1458</v>
      </c>
      <c r="E114" s="353">
        <v>6393</v>
      </c>
      <c r="F114" s="353">
        <v>5279</v>
      </c>
      <c r="G114" s="353">
        <v>5157</v>
      </c>
      <c r="H114" s="387">
        <v>122</v>
      </c>
      <c r="I114" s="387">
        <v>48220</v>
      </c>
    </row>
    <row r="115" spans="1:9" s="463" customFormat="1" ht="45.75" customHeight="1">
      <c r="A115" s="461">
        <v>106</v>
      </c>
      <c r="B115" s="462" t="s">
        <v>91</v>
      </c>
      <c r="C115" s="353">
        <v>4839</v>
      </c>
      <c r="D115" s="353">
        <v>1038</v>
      </c>
      <c r="E115" s="353">
        <v>3801</v>
      </c>
      <c r="F115" s="353">
        <v>3832</v>
      </c>
      <c r="G115" s="353">
        <v>3642</v>
      </c>
      <c r="H115" s="387">
        <v>190</v>
      </c>
      <c r="I115" s="387">
        <v>42522</v>
      </c>
    </row>
    <row r="116" spans="1:9" s="463" customFormat="1" ht="42" customHeight="1">
      <c r="A116" s="461">
        <v>107</v>
      </c>
      <c r="B116" s="467" t="s">
        <v>497</v>
      </c>
      <c r="C116" s="353">
        <v>4257</v>
      </c>
      <c r="D116" s="353">
        <v>835</v>
      </c>
      <c r="E116" s="353">
        <v>3422</v>
      </c>
      <c r="F116" s="353">
        <v>2797</v>
      </c>
      <c r="G116" s="353">
        <v>2797</v>
      </c>
      <c r="H116" s="387"/>
      <c r="I116" s="387">
        <v>36373</v>
      </c>
    </row>
    <row r="117" spans="1:9" s="465" customFormat="1" ht="41.25" customHeight="1">
      <c r="A117" s="461">
        <v>108</v>
      </c>
      <c r="B117" s="464" t="s">
        <v>93</v>
      </c>
      <c r="C117" s="353">
        <v>15822</v>
      </c>
      <c r="D117" s="353">
        <v>0</v>
      </c>
      <c r="E117" s="388">
        <v>15822</v>
      </c>
      <c r="F117" s="353">
        <v>4254</v>
      </c>
      <c r="G117" s="388">
        <v>0</v>
      </c>
      <c r="H117" s="389">
        <v>4254</v>
      </c>
      <c r="I117" s="387">
        <v>115134</v>
      </c>
    </row>
    <row r="118" spans="1:9" s="465" customFormat="1" ht="52.5" customHeight="1">
      <c r="A118" s="461">
        <v>109</v>
      </c>
      <c r="B118" s="466" t="s">
        <v>554</v>
      </c>
      <c r="C118" s="353">
        <v>0</v>
      </c>
      <c r="D118" s="353">
        <v>0</v>
      </c>
      <c r="E118" s="388"/>
      <c r="F118" s="353">
        <v>0</v>
      </c>
      <c r="G118" s="388"/>
      <c r="H118" s="389"/>
      <c r="I118" s="387">
        <v>0</v>
      </c>
    </row>
    <row r="119" spans="1:9" s="465" customFormat="1" ht="66" customHeight="1">
      <c r="A119" s="461">
        <v>110</v>
      </c>
      <c r="B119" s="466" t="s">
        <v>553</v>
      </c>
      <c r="C119" s="353">
        <v>0</v>
      </c>
      <c r="D119" s="353">
        <v>0</v>
      </c>
      <c r="E119" s="388"/>
      <c r="F119" s="353">
        <v>0</v>
      </c>
      <c r="G119" s="388"/>
      <c r="H119" s="389"/>
      <c r="I119" s="387">
        <v>16160</v>
      </c>
    </row>
    <row r="120" spans="1:9" s="465" customFormat="1" ht="31.5" customHeight="1">
      <c r="A120" s="461">
        <v>111</v>
      </c>
      <c r="B120" s="466" t="s">
        <v>552</v>
      </c>
      <c r="C120" s="353">
        <v>0</v>
      </c>
      <c r="D120" s="353"/>
      <c r="E120" s="388"/>
      <c r="F120" s="353">
        <v>0</v>
      </c>
      <c r="G120" s="388"/>
      <c r="H120" s="389"/>
      <c r="I120" s="387">
        <v>24000</v>
      </c>
    </row>
    <row r="121" spans="1:9" s="465" customFormat="1" ht="31.5" customHeight="1">
      <c r="A121" s="461">
        <v>112</v>
      </c>
      <c r="B121" s="466" t="s">
        <v>551</v>
      </c>
      <c r="C121" s="353"/>
      <c r="D121" s="353"/>
      <c r="E121" s="388"/>
      <c r="F121" s="353">
        <v>0</v>
      </c>
      <c r="G121" s="388"/>
      <c r="H121" s="389"/>
      <c r="I121" s="387">
        <v>12000</v>
      </c>
    </row>
    <row r="122" spans="1:9" s="465" customFormat="1" ht="46.5" customHeight="1">
      <c r="A122" s="461">
        <v>113</v>
      </c>
      <c r="B122" s="464" t="s">
        <v>498</v>
      </c>
      <c r="C122" s="353">
        <v>0</v>
      </c>
      <c r="D122" s="353"/>
      <c r="E122" s="388"/>
      <c r="F122" s="353">
        <v>0</v>
      </c>
      <c r="G122" s="388"/>
      <c r="H122" s="389"/>
      <c r="I122" s="387">
        <v>160658</v>
      </c>
    </row>
    <row r="123" spans="1:9" s="465" customFormat="1" ht="48" customHeight="1">
      <c r="A123" s="461">
        <v>114</v>
      </c>
      <c r="B123" s="464" t="s">
        <v>149</v>
      </c>
      <c r="C123" s="353">
        <v>0</v>
      </c>
      <c r="D123" s="353"/>
      <c r="E123" s="388"/>
      <c r="F123" s="353">
        <v>0</v>
      </c>
      <c r="G123" s="388"/>
      <c r="H123" s="389"/>
      <c r="I123" s="387">
        <v>76498</v>
      </c>
    </row>
    <row r="124" spans="1:9" s="465" customFormat="1" ht="69" customHeight="1">
      <c r="A124" s="461">
        <v>115</v>
      </c>
      <c r="B124" s="464" t="s">
        <v>95</v>
      </c>
      <c r="C124" s="353">
        <v>0</v>
      </c>
      <c r="D124" s="353"/>
      <c r="E124" s="388"/>
      <c r="F124" s="353">
        <v>0</v>
      </c>
      <c r="G124" s="388"/>
      <c r="H124" s="389"/>
      <c r="I124" s="387">
        <v>92297</v>
      </c>
    </row>
    <row r="125" spans="1:9" s="465" customFormat="1" ht="69" customHeight="1">
      <c r="A125" s="461">
        <v>116</v>
      </c>
      <c r="B125" s="464" t="s">
        <v>96</v>
      </c>
      <c r="C125" s="353">
        <v>0</v>
      </c>
      <c r="D125" s="353"/>
      <c r="E125" s="353"/>
      <c r="F125" s="353">
        <v>500</v>
      </c>
      <c r="G125" s="388">
        <v>500</v>
      </c>
      <c r="H125" s="389"/>
      <c r="I125" s="387">
        <v>23900</v>
      </c>
    </row>
    <row r="126" spans="1:9" s="465" customFormat="1" ht="52.5" customHeight="1">
      <c r="A126" s="461">
        <v>117</v>
      </c>
      <c r="B126" s="464" t="s">
        <v>193</v>
      </c>
      <c r="C126" s="353">
        <v>0</v>
      </c>
      <c r="D126" s="353"/>
      <c r="E126" s="388"/>
      <c r="F126" s="353">
        <v>0</v>
      </c>
      <c r="G126" s="388"/>
      <c r="H126" s="389"/>
      <c r="I126" s="387">
        <v>84144</v>
      </c>
    </row>
    <row r="127" spans="1:9" s="465" customFormat="1" ht="43.5" customHeight="1">
      <c r="A127" s="461">
        <v>118</v>
      </c>
      <c r="B127" s="464" t="s">
        <v>97</v>
      </c>
      <c r="C127" s="353">
        <v>0</v>
      </c>
      <c r="D127" s="353"/>
      <c r="E127" s="388"/>
      <c r="F127" s="353">
        <v>0</v>
      </c>
      <c r="G127" s="388"/>
      <c r="H127" s="389"/>
      <c r="I127" s="387">
        <v>9750</v>
      </c>
    </row>
    <row r="128" spans="1:9" s="465" customFormat="1" ht="41.25" customHeight="1">
      <c r="A128" s="461">
        <v>119</v>
      </c>
      <c r="B128" s="464" t="s">
        <v>98</v>
      </c>
      <c r="C128" s="353">
        <v>0</v>
      </c>
      <c r="D128" s="353"/>
      <c r="E128" s="388"/>
      <c r="F128" s="353">
        <v>0</v>
      </c>
      <c r="G128" s="388"/>
      <c r="H128" s="389"/>
      <c r="I128" s="387">
        <v>8446</v>
      </c>
    </row>
    <row r="129" spans="1:9" s="465" customFormat="1" ht="41.25" customHeight="1">
      <c r="A129" s="461">
        <v>120</v>
      </c>
      <c r="B129" s="466" t="s">
        <v>330</v>
      </c>
      <c r="C129" s="353">
        <v>0</v>
      </c>
      <c r="D129" s="353"/>
      <c r="E129" s="388"/>
      <c r="F129" s="353">
        <v>0</v>
      </c>
      <c r="G129" s="388"/>
      <c r="H129" s="389"/>
      <c r="I129" s="387">
        <v>4751</v>
      </c>
    </row>
    <row r="130" spans="1:9" s="465" customFormat="1" ht="41.25" customHeight="1">
      <c r="A130" s="461">
        <v>121</v>
      </c>
      <c r="B130" s="466" t="s">
        <v>395</v>
      </c>
      <c r="C130" s="353">
        <v>0</v>
      </c>
      <c r="D130" s="353"/>
      <c r="E130" s="388"/>
      <c r="F130" s="353">
        <v>0</v>
      </c>
      <c r="G130" s="388"/>
      <c r="H130" s="389"/>
      <c r="I130" s="387">
        <v>20660</v>
      </c>
    </row>
    <row r="131" spans="1:9" s="465" customFormat="1" ht="41.25" customHeight="1">
      <c r="A131" s="461">
        <v>122</v>
      </c>
      <c r="B131" s="466" t="s">
        <v>550</v>
      </c>
      <c r="C131" s="353">
        <v>0</v>
      </c>
      <c r="D131" s="353"/>
      <c r="E131" s="388"/>
      <c r="F131" s="353">
        <v>0</v>
      </c>
      <c r="G131" s="388"/>
      <c r="H131" s="389"/>
      <c r="I131" s="387">
        <v>20236</v>
      </c>
    </row>
    <row r="132" spans="1:9" s="465" customFormat="1" ht="41.25" customHeight="1">
      <c r="A132" s="461">
        <v>123</v>
      </c>
      <c r="B132" s="466" t="s">
        <v>323</v>
      </c>
      <c r="C132" s="353"/>
      <c r="D132" s="353"/>
      <c r="E132" s="388"/>
      <c r="F132" s="353">
        <v>0</v>
      </c>
      <c r="G132" s="388"/>
      <c r="H132" s="389"/>
      <c r="I132" s="387">
        <v>220</v>
      </c>
    </row>
    <row r="133" spans="1:9" s="465" customFormat="1" ht="42.75" customHeight="1">
      <c r="A133" s="461">
        <v>124</v>
      </c>
      <c r="B133" s="464" t="s">
        <v>324</v>
      </c>
      <c r="C133" s="353">
        <v>0</v>
      </c>
      <c r="D133" s="353"/>
      <c r="E133" s="388"/>
      <c r="F133" s="353">
        <v>0</v>
      </c>
      <c r="G133" s="388"/>
      <c r="H133" s="389"/>
      <c r="I133" s="387">
        <v>160</v>
      </c>
    </row>
    <row r="134" spans="1:9" s="465" customFormat="1" ht="24" customHeight="1">
      <c r="A134" s="461">
        <v>125</v>
      </c>
      <c r="B134" s="464" t="s">
        <v>499</v>
      </c>
      <c r="C134" s="353">
        <v>0</v>
      </c>
      <c r="D134" s="353"/>
      <c r="E134" s="388"/>
      <c r="F134" s="353">
        <v>0</v>
      </c>
      <c r="G134" s="388"/>
      <c r="H134" s="389"/>
      <c r="I134" s="387">
        <v>342</v>
      </c>
    </row>
    <row r="135" spans="1:9" s="465" customFormat="1" ht="22.5" customHeight="1">
      <c r="A135" s="461">
        <v>126</v>
      </c>
      <c r="B135" s="469" t="s">
        <v>195</v>
      </c>
      <c r="C135" s="353">
        <v>0</v>
      </c>
      <c r="D135" s="353"/>
      <c r="E135" s="388"/>
      <c r="F135" s="353">
        <v>0</v>
      </c>
      <c r="G135" s="388"/>
      <c r="H135" s="389"/>
      <c r="I135" s="387">
        <v>154</v>
      </c>
    </row>
    <row r="136" spans="1:9" s="465" customFormat="1" ht="21" customHeight="1">
      <c r="A136" s="461">
        <v>127</v>
      </c>
      <c r="B136" s="469" t="s">
        <v>190</v>
      </c>
      <c r="C136" s="353">
        <v>0</v>
      </c>
      <c r="D136" s="353"/>
      <c r="E136" s="388"/>
      <c r="F136" s="353">
        <v>0</v>
      </c>
      <c r="G136" s="388"/>
      <c r="H136" s="389"/>
      <c r="I136" s="387">
        <v>1675</v>
      </c>
    </row>
    <row r="137" spans="1:9" s="465" customFormat="1" ht="23.25" customHeight="1">
      <c r="A137" s="461">
        <v>128</v>
      </c>
      <c r="B137" s="469" t="s">
        <v>500</v>
      </c>
      <c r="C137" s="353">
        <v>0</v>
      </c>
      <c r="D137" s="353"/>
      <c r="E137" s="388"/>
      <c r="F137" s="353">
        <v>0</v>
      </c>
      <c r="G137" s="388"/>
      <c r="H137" s="389"/>
      <c r="I137" s="387">
        <v>469</v>
      </c>
    </row>
    <row r="138" spans="1:9" s="465" customFormat="1" ht="23.25" customHeight="1">
      <c r="A138" s="461">
        <v>129</v>
      </c>
      <c r="B138" s="469" t="s">
        <v>556</v>
      </c>
      <c r="C138" s="353">
        <v>0</v>
      </c>
      <c r="D138" s="353"/>
      <c r="E138" s="388"/>
      <c r="F138" s="353">
        <v>0</v>
      </c>
      <c r="G138" s="388"/>
      <c r="H138" s="389"/>
      <c r="I138" s="387">
        <v>17</v>
      </c>
    </row>
    <row r="139" spans="1:9" s="465" customFormat="1" ht="23.25" customHeight="1">
      <c r="A139" s="461"/>
      <c r="B139" s="469" t="s">
        <v>557</v>
      </c>
      <c r="C139" s="353"/>
      <c r="D139" s="353"/>
      <c r="E139" s="388"/>
      <c r="F139" s="353">
        <v>0</v>
      </c>
      <c r="G139" s="388"/>
      <c r="H139" s="389"/>
      <c r="I139" s="387">
        <v>23</v>
      </c>
    </row>
    <row r="140" spans="1:9" s="465" customFormat="1" ht="23.25" customHeight="1">
      <c r="A140" s="461">
        <v>130</v>
      </c>
      <c r="B140" s="469" t="s">
        <v>555</v>
      </c>
      <c r="C140" s="353">
        <v>0</v>
      </c>
      <c r="D140" s="353"/>
      <c r="E140" s="388"/>
      <c r="F140" s="353">
        <v>0</v>
      </c>
      <c r="G140" s="388"/>
      <c r="H140" s="389"/>
      <c r="I140" s="387">
        <v>7</v>
      </c>
    </row>
    <row r="141" spans="1:9" s="465" customFormat="1" ht="22.5" customHeight="1">
      <c r="A141" s="461">
        <v>131</v>
      </c>
      <c r="B141" s="469" t="s">
        <v>558</v>
      </c>
      <c r="C141" s="353">
        <v>0</v>
      </c>
      <c r="D141" s="353"/>
      <c r="E141" s="388"/>
      <c r="F141" s="353">
        <v>0</v>
      </c>
      <c r="G141" s="388"/>
      <c r="H141" s="389"/>
      <c r="I141" s="387">
        <v>103</v>
      </c>
    </row>
    <row r="142" spans="1:9" s="465" customFormat="1" ht="23.25" customHeight="1">
      <c r="A142" s="461">
        <v>132</v>
      </c>
      <c r="B142" s="469" t="s">
        <v>559</v>
      </c>
      <c r="C142" s="353">
        <v>0</v>
      </c>
      <c r="D142" s="353"/>
      <c r="E142" s="388"/>
      <c r="F142" s="353">
        <v>0</v>
      </c>
      <c r="G142" s="388"/>
      <c r="H142" s="389"/>
      <c r="I142" s="387">
        <v>39</v>
      </c>
    </row>
    <row r="143" spans="1:9" s="465" customFormat="1" ht="23.25" customHeight="1">
      <c r="A143" s="461">
        <v>133</v>
      </c>
      <c r="B143" s="469" t="s">
        <v>560</v>
      </c>
      <c r="C143" s="353">
        <v>0</v>
      </c>
      <c r="D143" s="353"/>
      <c r="E143" s="388"/>
      <c r="F143" s="353">
        <v>0</v>
      </c>
      <c r="G143" s="388"/>
      <c r="H143" s="389"/>
      <c r="I143" s="387">
        <v>18</v>
      </c>
    </row>
    <row r="144" spans="1:9" s="465" customFormat="1" ht="23.25" customHeight="1">
      <c r="A144" s="461">
        <v>134</v>
      </c>
      <c r="B144" s="469" t="s">
        <v>561</v>
      </c>
      <c r="C144" s="353">
        <v>0</v>
      </c>
      <c r="D144" s="353"/>
      <c r="E144" s="388"/>
      <c r="F144" s="353">
        <v>0</v>
      </c>
      <c r="G144" s="388"/>
      <c r="H144" s="389"/>
      <c r="I144" s="387">
        <v>5</v>
      </c>
    </row>
    <row r="145" spans="1:9" s="465" customFormat="1" ht="23.25" customHeight="1">
      <c r="A145" s="461">
        <v>135</v>
      </c>
      <c r="B145" s="469" t="s">
        <v>562</v>
      </c>
      <c r="C145" s="353">
        <v>0</v>
      </c>
      <c r="D145" s="353"/>
      <c r="E145" s="388"/>
      <c r="F145" s="353">
        <v>0</v>
      </c>
      <c r="G145" s="388"/>
      <c r="H145" s="389"/>
      <c r="I145" s="387">
        <v>54</v>
      </c>
    </row>
    <row r="146" spans="1:9" s="465" customFormat="1" ht="23.25" customHeight="1">
      <c r="A146" s="461">
        <v>136</v>
      </c>
      <c r="B146" s="469" t="s">
        <v>563</v>
      </c>
      <c r="C146" s="353">
        <v>0</v>
      </c>
      <c r="D146" s="353"/>
      <c r="E146" s="388"/>
      <c r="F146" s="353">
        <v>0</v>
      </c>
      <c r="G146" s="388"/>
      <c r="H146" s="389"/>
      <c r="I146" s="387">
        <v>1</v>
      </c>
    </row>
    <row r="147" spans="1:9" s="465" customFormat="1" ht="23.25" customHeight="1">
      <c r="A147" s="461"/>
      <c r="B147" s="469" t="s">
        <v>501</v>
      </c>
      <c r="C147" s="353"/>
      <c r="D147" s="353"/>
      <c r="E147" s="388"/>
      <c r="F147" s="353">
        <v>0</v>
      </c>
      <c r="G147" s="388"/>
      <c r="H147" s="389"/>
      <c r="I147" s="387">
        <v>1</v>
      </c>
    </row>
    <row r="148" spans="1:9" s="465" customFormat="1" ht="23.25" customHeight="1">
      <c r="A148" s="461">
        <v>137</v>
      </c>
      <c r="B148" s="469" t="s">
        <v>338</v>
      </c>
      <c r="C148" s="353">
        <v>0</v>
      </c>
      <c r="D148" s="353"/>
      <c r="E148" s="388"/>
      <c r="F148" s="353">
        <v>0</v>
      </c>
      <c r="G148" s="388"/>
      <c r="H148" s="389"/>
      <c r="I148" s="387">
        <v>7697</v>
      </c>
    </row>
    <row r="149" spans="1:9" s="465" customFormat="1" ht="23.25" customHeight="1">
      <c r="A149" s="461">
        <v>138</v>
      </c>
      <c r="B149" s="469" t="s">
        <v>502</v>
      </c>
      <c r="C149" s="353">
        <v>0</v>
      </c>
      <c r="D149" s="353"/>
      <c r="E149" s="388"/>
      <c r="F149" s="353">
        <v>0</v>
      </c>
      <c r="G149" s="388"/>
      <c r="H149" s="389"/>
      <c r="I149" s="387">
        <v>1647</v>
      </c>
    </row>
    <row r="150" spans="1:9" s="465" customFormat="1" ht="23.25" customHeight="1">
      <c r="A150" s="461">
        <v>139</v>
      </c>
      <c r="B150" s="469" t="s">
        <v>503</v>
      </c>
      <c r="C150" s="353">
        <v>0</v>
      </c>
      <c r="D150" s="353"/>
      <c r="E150" s="388"/>
      <c r="F150" s="353">
        <v>0</v>
      </c>
      <c r="G150" s="353"/>
      <c r="H150" s="387"/>
      <c r="I150" s="387">
        <v>0</v>
      </c>
    </row>
    <row r="151" spans="1:9" s="465" customFormat="1" ht="23.25" customHeight="1">
      <c r="A151" s="461">
        <v>140</v>
      </c>
      <c r="B151" s="469" t="s">
        <v>289</v>
      </c>
      <c r="C151" s="353"/>
      <c r="D151" s="390"/>
      <c r="E151" s="388"/>
      <c r="F151" s="353">
        <v>0</v>
      </c>
      <c r="G151" s="353"/>
      <c r="H151" s="387"/>
      <c r="I151" s="387">
        <v>840</v>
      </c>
    </row>
    <row r="152" spans="1:9" s="465" customFormat="1" ht="23.25" customHeight="1">
      <c r="A152" s="461">
        <v>141</v>
      </c>
      <c r="B152" s="470" t="s">
        <v>564</v>
      </c>
      <c r="C152" s="353">
        <v>0</v>
      </c>
      <c r="D152" s="390"/>
      <c r="E152" s="388"/>
      <c r="F152" s="353">
        <v>0</v>
      </c>
      <c r="G152" s="353"/>
      <c r="H152" s="353"/>
      <c r="I152" s="387">
        <v>2954</v>
      </c>
    </row>
    <row r="153" spans="1:9" s="465" customFormat="1" ht="23.25" customHeight="1">
      <c r="A153" s="461">
        <v>142</v>
      </c>
      <c r="B153" s="444" t="s">
        <v>504</v>
      </c>
      <c r="C153" s="353">
        <v>0</v>
      </c>
      <c r="D153" s="390"/>
      <c r="E153" s="388"/>
      <c r="F153" s="353">
        <v>0</v>
      </c>
      <c r="G153" s="353"/>
      <c r="H153" s="353"/>
      <c r="I153" s="387">
        <v>0</v>
      </c>
    </row>
    <row r="154" spans="1:9" s="465" customFormat="1" ht="23.25" customHeight="1">
      <c r="A154" s="461">
        <v>143</v>
      </c>
      <c r="B154" s="444" t="s">
        <v>337</v>
      </c>
      <c r="C154" s="353">
        <v>0</v>
      </c>
      <c r="D154" s="390"/>
      <c r="E154" s="388"/>
      <c r="F154" s="353">
        <v>0</v>
      </c>
      <c r="G154" s="353"/>
      <c r="H154" s="353"/>
      <c r="I154" s="387">
        <v>3704</v>
      </c>
    </row>
    <row r="155" spans="1:9" s="465" customFormat="1" ht="23.25" customHeight="1">
      <c r="A155" s="461">
        <v>144</v>
      </c>
      <c r="B155" s="444" t="s">
        <v>345</v>
      </c>
      <c r="C155" s="353">
        <v>0</v>
      </c>
      <c r="D155" s="390"/>
      <c r="E155" s="388"/>
      <c r="F155" s="353">
        <v>0</v>
      </c>
      <c r="G155" s="353"/>
      <c r="H155" s="353"/>
      <c r="I155" s="387">
        <v>2494</v>
      </c>
    </row>
    <row r="156" spans="1:9" s="465" customFormat="1" ht="23.25" customHeight="1">
      <c r="A156" s="461">
        <v>145</v>
      </c>
      <c r="B156" s="444" t="s">
        <v>505</v>
      </c>
      <c r="C156" s="353">
        <v>0</v>
      </c>
      <c r="D156" s="390"/>
      <c r="E156" s="388"/>
      <c r="F156" s="353">
        <v>0</v>
      </c>
      <c r="G156" s="353"/>
      <c r="H156" s="353"/>
      <c r="I156" s="387">
        <v>2097</v>
      </c>
    </row>
    <row r="157" spans="1:9" s="465" customFormat="1" ht="23.25" customHeight="1">
      <c r="A157" s="461">
        <v>146</v>
      </c>
      <c r="B157" s="444" t="s">
        <v>347</v>
      </c>
      <c r="C157" s="353">
        <v>0</v>
      </c>
      <c r="D157" s="390"/>
      <c r="E157" s="388"/>
      <c r="F157" s="353">
        <v>0</v>
      </c>
      <c r="G157" s="353"/>
      <c r="H157" s="353"/>
      <c r="I157" s="387">
        <v>2133</v>
      </c>
    </row>
    <row r="158" spans="1:9" s="465" customFormat="1" ht="23.25" customHeight="1">
      <c r="A158" s="461">
        <v>147</v>
      </c>
      <c r="B158" s="444" t="s">
        <v>506</v>
      </c>
      <c r="C158" s="390"/>
      <c r="D158" s="390"/>
      <c r="E158" s="388"/>
      <c r="F158" s="353">
        <v>0</v>
      </c>
      <c r="G158" s="353"/>
      <c r="H158" s="353"/>
      <c r="I158" s="387">
        <v>700</v>
      </c>
    </row>
    <row r="159" spans="1:9" s="465" customFormat="1" ht="23.25" customHeight="1">
      <c r="A159" s="461">
        <v>148</v>
      </c>
      <c r="B159" s="444" t="s">
        <v>507</v>
      </c>
      <c r="C159" s="390"/>
      <c r="D159" s="390"/>
      <c r="E159" s="388"/>
      <c r="F159" s="353">
        <v>0</v>
      </c>
      <c r="G159" s="353"/>
      <c r="H159" s="353"/>
      <c r="I159" s="387">
        <v>300</v>
      </c>
    </row>
    <row r="160" spans="1:9" s="465" customFormat="1" ht="23.25" customHeight="1">
      <c r="A160" s="461">
        <v>149</v>
      </c>
      <c r="B160" s="444" t="s">
        <v>508</v>
      </c>
      <c r="C160" s="390"/>
      <c r="D160" s="390"/>
      <c r="E160" s="388"/>
      <c r="F160" s="353">
        <v>0</v>
      </c>
      <c r="G160" s="353"/>
      <c r="H160" s="353"/>
      <c r="I160" s="387">
        <v>1000</v>
      </c>
    </row>
    <row r="161" spans="1:9" s="463" customFormat="1" ht="15" customHeight="1">
      <c r="A161" s="353"/>
      <c r="B161" s="364" t="s">
        <v>362</v>
      </c>
      <c r="C161" s="353">
        <v>888512</v>
      </c>
      <c r="D161" s="353">
        <v>178901</v>
      </c>
      <c r="E161" s="353">
        <v>709611</v>
      </c>
      <c r="F161" s="353">
        <v>634329</v>
      </c>
      <c r="G161" s="353">
        <v>619349</v>
      </c>
      <c r="H161" s="353">
        <v>14980</v>
      </c>
      <c r="I161" s="387">
        <v>8758647</v>
      </c>
    </row>
    <row r="162" spans="1:9" s="414" customFormat="1" ht="33" customHeight="1">
      <c r="A162" s="353"/>
      <c r="B162" s="364" t="s">
        <v>363</v>
      </c>
      <c r="C162" s="353">
        <v>5266</v>
      </c>
      <c r="D162" s="353"/>
      <c r="E162" s="353"/>
      <c r="F162" s="445">
        <v>3832</v>
      </c>
      <c r="G162" s="445"/>
      <c r="H162" s="445"/>
      <c r="I162" s="445">
        <v>39864</v>
      </c>
    </row>
    <row r="163" spans="1:9" s="414" customFormat="1" ht="18.75" customHeight="1">
      <c r="A163" s="353"/>
      <c r="B163" s="364" t="s">
        <v>362</v>
      </c>
      <c r="C163" s="353">
        <f>C161+C162</f>
        <v>893778</v>
      </c>
      <c r="D163" s="353">
        <f t="shared" ref="D163:H163" si="0">D161+D162</f>
        <v>178901</v>
      </c>
      <c r="E163" s="353">
        <f t="shared" si="0"/>
        <v>709611</v>
      </c>
      <c r="F163" s="353">
        <f t="shared" si="0"/>
        <v>638161</v>
      </c>
      <c r="G163" s="353">
        <f t="shared" si="0"/>
        <v>619349</v>
      </c>
      <c r="H163" s="353">
        <f t="shared" si="0"/>
        <v>14980</v>
      </c>
      <c r="I163" s="353">
        <v>8798511</v>
      </c>
    </row>
    <row r="164" spans="1:9" s="414" customFormat="1">
      <c r="A164" s="349"/>
      <c r="B164" s="471"/>
      <c r="C164" s="363"/>
      <c r="D164" s="363"/>
      <c r="E164" s="363"/>
    </row>
    <row r="165" spans="1:9" s="334" customFormat="1" ht="32.25" customHeight="1">
      <c r="A165" s="559"/>
      <c r="B165" s="560"/>
      <c r="C165" s="374"/>
      <c r="D165" s="374"/>
      <c r="E165" s="374"/>
    </row>
    <row r="166" spans="1:9" s="334" customFormat="1" ht="18.75" customHeight="1">
      <c r="A166" s="559"/>
      <c r="B166" s="560"/>
      <c r="C166" s="559"/>
      <c r="D166" s="559"/>
      <c r="E166" s="559"/>
    </row>
    <row r="167" spans="1:9" s="334" customFormat="1" ht="45.75" customHeight="1">
      <c r="A167" s="559"/>
      <c r="B167" s="560"/>
      <c r="C167" s="559"/>
      <c r="D167" s="559"/>
      <c r="E167" s="559"/>
    </row>
    <row r="168" spans="1:9" s="374" customFormat="1">
      <c r="A168" s="559"/>
      <c r="B168" s="559"/>
    </row>
    <row r="169" spans="1:9" s="374" customFormat="1" ht="15.75" customHeight="1">
      <c r="A169" s="559"/>
      <c r="B169" s="559"/>
    </row>
    <row r="170" spans="1:9" s="334" customFormat="1">
      <c r="A170" s="559"/>
      <c r="B170" s="559"/>
      <c r="C170" s="472"/>
      <c r="D170" s="374"/>
      <c r="E170" s="374"/>
      <c r="F170" s="473"/>
      <c r="I170" s="473"/>
    </row>
    <row r="171" spans="1:9" s="334" customFormat="1" ht="37.5" customHeight="1">
      <c r="A171" s="558"/>
      <c r="B171" s="560"/>
      <c r="C171" s="472"/>
      <c r="D171" s="374"/>
      <c r="E171" s="374"/>
      <c r="F171" s="473"/>
      <c r="I171" s="473"/>
    </row>
    <row r="172" spans="1:9" s="405" customFormat="1" ht="17.25" customHeight="1">
      <c r="A172" s="474"/>
      <c r="B172" s="475"/>
      <c r="C172" s="476"/>
      <c r="D172" s="477"/>
      <c r="E172" s="477"/>
      <c r="F172" s="478"/>
      <c r="I172" s="478"/>
    </row>
    <row r="173" spans="1:9" s="405" customFormat="1">
      <c r="B173" s="475"/>
      <c r="C173" s="477"/>
      <c r="D173" s="477"/>
      <c r="E173" s="477"/>
    </row>
    <row r="174" spans="1:9" s="405" customFormat="1">
      <c r="A174" s="474"/>
      <c r="B174" s="475"/>
      <c r="C174" s="477"/>
      <c r="D174" s="477"/>
      <c r="E174" s="477"/>
    </row>
    <row r="175" spans="1:9" s="405" customFormat="1">
      <c r="A175" s="474"/>
      <c r="B175" s="475"/>
      <c r="C175" s="477"/>
      <c r="D175" s="477"/>
      <c r="E175" s="477"/>
    </row>
    <row r="176" spans="1:9" s="405" customFormat="1" ht="39.75" customHeight="1">
      <c r="A176" s="558"/>
      <c r="B176" s="560"/>
      <c r="C176" s="477"/>
      <c r="D176" s="477"/>
      <c r="E176" s="477"/>
    </row>
    <row r="177" spans="1:5" s="334" customFormat="1">
      <c r="A177" s="479"/>
      <c r="B177" s="360"/>
      <c r="C177" s="374"/>
      <c r="D177" s="374"/>
      <c r="E177" s="374"/>
    </row>
    <row r="178" spans="1:5" s="334" customFormat="1" ht="15">
      <c r="A178" s="558"/>
      <c r="B178" s="560"/>
      <c r="C178" s="374"/>
      <c r="D178" s="374"/>
      <c r="E178" s="374"/>
    </row>
    <row r="179" spans="1:5" s="334" customFormat="1" ht="15">
      <c r="A179" s="480"/>
      <c r="B179" s="481"/>
      <c r="C179" s="374"/>
      <c r="D179" s="374"/>
      <c r="E179" s="374"/>
    </row>
    <row r="180" spans="1:5" s="334" customFormat="1">
      <c r="A180" s="558"/>
      <c r="B180" s="558"/>
      <c r="C180" s="374"/>
      <c r="D180" s="374"/>
      <c r="E180" s="374"/>
    </row>
    <row r="181" spans="1:5" s="334" customFormat="1">
      <c r="A181" s="479"/>
      <c r="B181" s="360"/>
      <c r="C181" s="374"/>
      <c r="D181" s="374"/>
      <c r="E181" s="374"/>
    </row>
    <row r="182" spans="1:5" s="334" customFormat="1">
      <c r="B182" s="360"/>
      <c r="C182" s="374"/>
      <c r="D182" s="374"/>
      <c r="E182" s="374"/>
    </row>
    <row r="183" spans="1:5" s="405" customFormat="1">
      <c r="A183" s="482"/>
      <c r="B183" s="475"/>
      <c r="C183" s="477"/>
      <c r="D183" s="477"/>
      <c r="E183" s="477"/>
    </row>
    <row r="184" spans="1:5" s="405" customFormat="1">
      <c r="A184" s="482"/>
      <c r="B184" s="475"/>
      <c r="C184" s="477"/>
      <c r="D184" s="477"/>
      <c r="E184" s="477"/>
    </row>
    <row r="185" spans="1:5" s="405" customFormat="1">
      <c r="A185" s="482"/>
      <c r="B185" s="475"/>
      <c r="C185" s="477"/>
      <c r="D185" s="477"/>
      <c r="E185" s="477"/>
    </row>
    <row r="186" spans="1:5" s="405" customFormat="1">
      <c r="A186" s="482"/>
      <c r="B186" s="475"/>
      <c r="C186" s="477"/>
      <c r="D186" s="477"/>
      <c r="E186" s="477"/>
    </row>
    <row r="187" spans="1:5" s="405" customFormat="1">
      <c r="A187" s="482"/>
      <c r="B187" s="475"/>
      <c r="C187" s="477"/>
      <c r="D187" s="477"/>
      <c r="E187" s="477"/>
    </row>
    <row r="189" spans="1:5" s="334" customFormat="1">
      <c r="B189" s="360"/>
      <c r="C189" s="374"/>
      <c r="D189" s="374"/>
      <c r="E189" s="374"/>
    </row>
    <row r="190" spans="1:5" s="405" customFormat="1">
      <c r="A190" s="482"/>
      <c r="B190" s="475"/>
      <c r="C190" s="477"/>
      <c r="D190" s="477"/>
      <c r="E190" s="477"/>
    </row>
    <row r="191" spans="1:5" s="405" customFormat="1">
      <c r="A191" s="482"/>
      <c r="B191" s="475"/>
      <c r="C191" s="477"/>
      <c r="D191" s="477"/>
      <c r="E191" s="477"/>
    </row>
    <row r="192" spans="1:5" s="405" customFormat="1">
      <c r="A192" s="482"/>
      <c r="B192" s="475"/>
      <c r="C192" s="477"/>
      <c r="D192" s="477"/>
      <c r="E192" s="477"/>
    </row>
    <row r="193" spans="1:5" s="405" customFormat="1">
      <c r="A193" s="482"/>
      <c r="B193" s="475"/>
      <c r="C193" s="477"/>
      <c r="D193" s="477"/>
      <c r="E193" s="477"/>
    </row>
  </sheetData>
  <mergeCells count="22">
    <mergeCell ref="A165:B165"/>
    <mergeCell ref="A166:B166"/>
    <mergeCell ref="C166:E167"/>
    <mergeCell ref="A167:B167"/>
    <mergeCell ref="G7:G8"/>
    <mergeCell ref="H7:H8"/>
    <mergeCell ref="A2:I2"/>
    <mergeCell ref="A3:I3"/>
    <mergeCell ref="A5:A8"/>
    <mergeCell ref="B5:B8"/>
    <mergeCell ref="C5:C8"/>
    <mergeCell ref="D5:E6"/>
    <mergeCell ref="F5:F7"/>
    <mergeCell ref="G5:H6"/>
    <mergeCell ref="I5:I8"/>
    <mergeCell ref="A180:B180"/>
    <mergeCell ref="A168:B168"/>
    <mergeCell ref="A170:B170"/>
    <mergeCell ref="A171:B171"/>
    <mergeCell ref="A176:B176"/>
    <mergeCell ref="A178:B178"/>
    <mergeCell ref="A169:B16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90"/>
  <sheetViews>
    <sheetView topLeftCell="A79" workbookViewId="0">
      <selection activeCell="B15" sqref="B15"/>
    </sheetView>
  </sheetViews>
  <sheetFormatPr defaultRowHeight="15.75"/>
  <cols>
    <col min="1" max="1" width="7.42578125" style="363" customWidth="1"/>
    <col min="2" max="2" width="61.28515625" style="406" customWidth="1"/>
    <col min="3" max="3" width="15" style="407" customWidth="1"/>
    <col min="4" max="4" width="10.85546875" style="349" hidden="1" customWidth="1"/>
    <col min="5" max="5" width="13.7109375" style="391" hidden="1" customWidth="1"/>
    <col min="6" max="6" width="18.28515625" style="334" hidden="1" customWidth="1"/>
    <col min="7" max="7" width="12.5703125" style="334" customWidth="1"/>
    <col min="8" max="16384" width="9.140625" style="334"/>
  </cols>
  <sheetData>
    <row r="1" spans="1:6" ht="30" customHeight="1">
      <c r="A1" s="574" t="s">
        <v>361</v>
      </c>
      <c r="B1" s="574"/>
      <c r="C1" s="574"/>
      <c r="D1" s="574"/>
    </row>
    <row r="3" spans="1:6" s="410" customFormat="1" ht="15">
      <c r="A3" s="575" t="s">
        <v>0</v>
      </c>
      <c r="B3" s="578" t="s">
        <v>1</v>
      </c>
      <c r="C3" s="579" t="s">
        <v>509</v>
      </c>
      <c r="D3" s="408"/>
      <c r="E3" s="409"/>
    </row>
    <row r="4" spans="1:6" s="410" customFormat="1" ht="15">
      <c r="A4" s="576"/>
      <c r="B4" s="578"/>
      <c r="C4" s="580"/>
      <c r="D4" s="393"/>
      <c r="E4" s="582"/>
    </row>
    <row r="5" spans="1:6" s="410" customFormat="1" ht="82.5" customHeight="1">
      <c r="A5" s="577"/>
      <c r="B5" s="578"/>
      <c r="C5" s="581"/>
      <c r="D5" s="393"/>
      <c r="E5" s="582"/>
    </row>
    <row r="6" spans="1:6" s="395" customFormat="1" ht="15">
      <c r="A6" s="392">
        <v>1</v>
      </c>
      <c r="B6" s="392">
        <v>2</v>
      </c>
      <c r="C6" s="393">
        <v>3</v>
      </c>
      <c r="D6" s="393"/>
      <c r="E6" s="394"/>
    </row>
    <row r="7" spans="1:6" ht="30">
      <c r="A7" s="330">
        <v>1</v>
      </c>
      <c r="B7" s="396" t="s">
        <v>483</v>
      </c>
      <c r="C7" s="397">
        <v>31020</v>
      </c>
      <c r="D7" s="353" t="e">
        <f>#REF!-#REF!*#REF!</f>
        <v>#REF!</v>
      </c>
      <c r="E7" s="398" t="e">
        <f>#REF!*F7</f>
        <v>#REF!</v>
      </c>
      <c r="F7" s="399">
        <v>0.53072189999999997</v>
      </c>
    </row>
    <row r="8" spans="1:6" ht="30">
      <c r="A8" s="330">
        <v>2</v>
      </c>
      <c r="B8" s="396" t="s">
        <v>32</v>
      </c>
      <c r="C8" s="397">
        <v>17428</v>
      </c>
      <c r="D8" s="353" t="e">
        <f>#REF!-#REF!*#REF!</f>
        <v>#REF!</v>
      </c>
      <c r="E8" s="398" t="e">
        <f>#REF!*F8</f>
        <v>#REF!</v>
      </c>
      <c r="F8" s="399">
        <v>0.53072189999999997</v>
      </c>
    </row>
    <row r="9" spans="1:6" ht="30">
      <c r="A9" s="330">
        <f t="shared" ref="A9:A72" si="0">A8+1</f>
        <v>3</v>
      </c>
      <c r="B9" s="396" t="s">
        <v>34</v>
      </c>
      <c r="C9" s="397">
        <v>24382</v>
      </c>
      <c r="D9" s="353" t="e">
        <f>#REF!-#REF!*#REF!</f>
        <v>#REF!</v>
      </c>
      <c r="E9" s="398" t="e">
        <f>#REF!*F9</f>
        <v>#REF!</v>
      </c>
      <c r="F9" s="399">
        <v>0.53072189999999997</v>
      </c>
    </row>
    <row r="10" spans="1:6" ht="30">
      <c r="A10" s="330">
        <v>4</v>
      </c>
      <c r="B10" s="396" t="s">
        <v>484</v>
      </c>
      <c r="C10" s="397">
        <v>56979</v>
      </c>
      <c r="D10" s="353" t="e">
        <f>#REF!-#REF!*#REF!</f>
        <v>#REF!</v>
      </c>
      <c r="E10" s="398" t="e">
        <f>#REF!*F10</f>
        <v>#REF!</v>
      </c>
      <c r="F10" s="399">
        <v>0.53072189999999997</v>
      </c>
    </row>
    <row r="11" spans="1:6" ht="30">
      <c r="A11" s="330">
        <v>5</v>
      </c>
      <c r="B11" s="396" t="s">
        <v>106</v>
      </c>
      <c r="C11" s="397">
        <v>17045</v>
      </c>
      <c r="D11" s="353" t="e">
        <f>#REF!-#REF!*#REF!</f>
        <v>#REF!</v>
      </c>
      <c r="E11" s="398" t="e">
        <f>#REF!*F11</f>
        <v>#REF!</v>
      </c>
      <c r="F11" s="399">
        <v>0.53072189999999997</v>
      </c>
    </row>
    <row r="12" spans="1:6" ht="45">
      <c r="A12" s="330">
        <f t="shared" si="0"/>
        <v>6</v>
      </c>
      <c r="B12" s="396" t="s">
        <v>101</v>
      </c>
      <c r="C12" s="397">
        <v>10141</v>
      </c>
      <c r="D12" s="353" t="e">
        <f>#REF!-#REF!*#REF!</f>
        <v>#REF!</v>
      </c>
      <c r="E12" s="398" t="e">
        <f>#REF!*F12</f>
        <v>#REF!</v>
      </c>
      <c r="F12" s="399">
        <v>0.53072189999999997</v>
      </c>
    </row>
    <row r="13" spans="1:6" ht="30">
      <c r="A13" s="330">
        <f t="shared" si="0"/>
        <v>7</v>
      </c>
      <c r="B13" s="396" t="s">
        <v>40</v>
      </c>
      <c r="C13" s="397">
        <v>6158</v>
      </c>
      <c r="D13" s="353" t="e">
        <f>#REF!-#REF!*#REF!</f>
        <v>#REF!</v>
      </c>
      <c r="E13" s="398" t="e">
        <f>#REF!*F13</f>
        <v>#REF!</v>
      </c>
      <c r="F13" s="399">
        <v>0.53072189999999997</v>
      </c>
    </row>
    <row r="14" spans="1:6" ht="30">
      <c r="A14" s="330">
        <f t="shared" si="0"/>
        <v>8</v>
      </c>
      <c r="B14" s="396" t="s">
        <v>28</v>
      </c>
      <c r="C14" s="397">
        <v>16777</v>
      </c>
      <c r="D14" s="353" t="e">
        <f>#REF!-#REF!*#REF!</f>
        <v>#REF!</v>
      </c>
      <c r="E14" s="398" t="e">
        <f>#REF!*F14</f>
        <v>#REF!</v>
      </c>
      <c r="F14" s="399">
        <v>0.53072189999999997</v>
      </c>
    </row>
    <row r="15" spans="1:6">
      <c r="A15" s="330">
        <f t="shared" si="0"/>
        <v>9</v>
      </c>
      <c r="B15" s="505" t="s">
        <v>570</v>
      </c>
      <c r="C15" s="397">
        <v>9629</v>
      </c>
      <c r="D15" s="353" t="e">
        <f>#REF!-#REF!*#REF!</f>
        <v>#REF!</v>
      </c>
      <c r="E15" s="398" t="e">
        <f>#REF!*F15</f>
        <v>#REF!</v>
      </c>
      <c r="F15" s="399">
        <v>0.53072189999999997</v>
      </c>
    </row>
    <row r="16" spans="1:6" ht="30">
      <c r="A16" s="330">
        <f t="shared" si="0"/>
        <v>10</v>
      </c>
      <c r="B16" s="396" t="s">
        <v>41</v>
      </c>
      <c r="C16" s="397">
        <v>2777</v>
      </c>
      <c r="D16" s="353" t="e">
        <f>#REF!-#REF!*#REF!</f>
        <v>#REF!</v>
      </c>
      <c r="E16" s="398" t="e">
        <f>#REF!*F16</f>
        <v>#REF!</v>
      </c>
      <c r="F16" s="399">
        <v>0.53072189999999997</v>
      </c>
    </row>
    <row r="17" spans="1:6" ht="30">
      <c r="A17" s="330">
        <f t="shared" si="0"/>
        <v>11</v>
      </c>
      <c r="B17" s="396" t="s">
        <v>42</v>
      </c>
      <c r="C17" s="397">
        <v>16059</v>
      </c>
      <c r="D17" s="353" t="e">
        <f>#REF!-#REF!*#REF!</f>
        <v>#REF!</v>
      </c>
      <c r="E17" s="398" t="e">
        <f>#REF!*F17</f>
        <v>#REF!</v>
      </c>
      <c r="F17" s="399">
        <v>0.53072189999999997</v>
      </c>
    </row>
    <row r="18" spans="1:6" ht="30">
      <c r="A18" s="330">
        <f t="shared" si="0"/>
        <v>12</v>
      </c>
      <c r="B18" s="396" t="s">
        <v>43</v>
      </c>
      <c r="C18" s="397">
        <v>46679</v>
      </c>
      <c r="D18" s="353" t="e">
        <f>#REF!-#REF!*#REF!</f>
        <v>#REF!</v>
      </c>
      <c r="E18" s="398" t="e">
        <f>#REF!*F18</f>
        <v>#REF!</v>
      </c>
      <c r="F18" s="399">
        <v>0.53072189999999997</v>
      </c>
    </row>
    <row r="19" spans="1:6" ht="30">
      <c r="A19" s="330">
        <f t="shared" si="0"/>
        <v>13</v>
      </c>
      <c r="B19" s="396" t="s">
        <v>44</v>
      </c>
      <c r="C19" s="397">
        <v>17164</v>
      </c>
      <c r="D19" s="353" t="e">
        <f>#REF!-#REF!*#REF!</f>
        <v>#REF!</v>
      </c>
      <c r="E19" s="398" t="e">
        <f>#REF!*F19</f>
        <v>#REF!</v>
      </c>
      <c r="F19" s="399">
        <v>0.53072189999999997</v>
      </c>
    </row>
    <row r="20" spans="1:6" ht="30">
      <c r="A20" s="330">
        <f t="shared" si="0"/>
        <v>14</v>
      </c>
      <c r="B20" s="396" t="s">
        <v>45</v>
      </c>
      <c r="C20" s="397">
        <v>15971</v>
      </c>
      <c r="D20" s="353" t="e">
        <f>#REF!-#REF!*#REF!</f>
        <v>#REF!</v>
      </c>
      <c r="E20" s="398" t="e">
        <f>#REF!*F20</f>
        <v>#REF!</v>
      </c>
      <c r="F20" s="399">
        <v>0.53072189999999997</v>
      </c>
    </row>
    <row r="21" spans="1:6" ht="30">
      <c r="A21" s="330">
        <f t="shared" si="0"/>
        <v>15</v>
      </c>
      <c r="B21" s="396" t="s">
        <v>47</v>
      </c>
      <c r="C21" s="397">
        <v>16370</v>
      </c>
      <c r="D21" s="353" t="e">
        <f>#REF!-#REF!*#REF!</f>
        <v>#REF!</v>
      </c>
      <c r="E21" s="398" t="e">
        <f>#REF!*F21</f>
        <v>#REF!</v>
      </c>
      <c r="F21" s="399">
        <v>0.53072189999999997</v>
      </c>
    </row>
    <row r="22" spans="1:6" ht="30">
      <c r="A22" s="330">
        <f t="shared" si="0"/>
        <v>16</v>
      </c>
      <c r="B22" s="396" t="s">
        <v>48</v>
      </c>
      <c r="C22" s="397">
        <v>5872</v>
      </c>
      <c r="D22" s="353" t="e">
        <f>#REF!-#REF!*#REF!</f>
        <v>#REF!</v>
      </c>
      <c r="E22" s="398" t="e">
        <f>#REF!*F22</f>
        <v>#REF!</v>
      </c>
      <c r="F22" s="399">
        <v>0.53072189999999997</v>
      </c>
    </row>
    <row r="23" spans="1:6" ht="30">
      <c r="A23" s="330">
        <f t="shared" si="0"/>
        <v>17</v>
      </c>
      <c r="B23" s="396" t="s">
        <v>49</v>
      </c>
      <c r="C23" s="397">
        <v>5756</v>
      </c>
      <c r="D23" s="353" t="e">
        <f>#REF!-#REF!*#REF!</f>
        <v>#REF!</v>
      </c>
      <c r="E23" s="398" t="e">
        <f>#REF!*F23</f>
        <v>#REF!</v>
      </c>
      <c r="F23" s="399">
        <v>0.53072189999999997</v>
      </c>
    </row>
    <row r="24" spans="1:6" ht="30">
      <c r="A24" s="330">
        <f t="shared" si="0"/>
        <v>18</v>
      </c>
      <c r="B24" s="396" t="s">
        <v>50</v>
      </c>
      <c r="C24" s="397">
        <v>5091</v>
      </c>
      <c r="D24" s="353" t="e">
        <f>#REF!-#REF!*#REF!</f>
        <v>#REF!</v>
      </c>
      <c r="E24" s="398" t="e">
        <f>#REF!*F24</f>
        <v>#REF!</v>
      </c>
      <c r="F24" s="399">
        <v>0.53072189999999997</v>
      </c>
    </row>
    <row r="25" spans="1:6" ht="30">
      <c r="A25" s="330">
        <f t="shared" si="0"/>
        <v>19</v>
      </c>
      <c r="B25" s="396" t="s">
        <v>51</v>
      </c>
      <c r="C25" s="397">
        <v>21514</v>
      </c>
      <c r="D25" s="353" t="e">
        <f>#REF!-#REF!*#REF!</f>
        <v>#REF!</v>
      </c>
      <c r="E25" s="398" t="e">
        <f>#REF!*F25</f>
        <v>#REF!</v>
      </c>
      <c r="F25" s="399">
        <v>0.53072189999999997</v>
      </c>
    </row>
    <row r="26" spans="1:6" ht="30">
      <c r="A26" s="330">
        <f t="shared" si="0"/>
        <v>20</v>
      </c>
      <c r="B26" s="396" t="s">
        <v>510</v>
      </c>
      <c r="C26" s="397">
        <v>60360</v>
      </c>
      <c r="D26" s="353" t="e">
        <f>#REF!-#REF!*#REF!</f>
        <v>#REF!</v>
      </c>
      <c r="E26" s="398" t="e">
        <f>#REF!*F26</f>
        <v>#REF!</v>
      </c>
      <c r="F26" s="399">
        <v>0.53072189999999997</v>
      </c>
    </row>
    <row r="27" spans="1:6" ht="30">
      <c r="A27" s="330">
        <f t="shared" si="0"/>
        <v>21</v>
      </c>
      <c r="B27" s="396" t="s">
        <v>511</v>
      </c>
      <c r="C27" s="397">
        <v>26171</v>
      </c>
      <c r="D27" s="353" t="e">
        <f>#REF!-#REF!*#REF!</f>
        <v>#REF!</v>
      </c>
      <c r="E27" s="398" t="e">
        <f>#REF!*F27</f>
        <v>#REF!</v>
      </c>
      <c r="F27" s="399">
        <v>0.53072189999999997</v>
      </c>
    </row>
    <row r="28" spans="1:6" ht="30">
      <c r="A28" s="330">
        <f t="shared" si="0"/>
        <v>22</v>
      </c>
      <c r="B28" s="396" t="s">
        <v>512</v>
      </c>
      <c r="C28" s="397">
        <v>58107</v>
      </c>
      <c r="D28" s="353" t="e">
        <f>#REF!-#REF!*#REF!</f>
        <v>#REF!</v>
      </c>
      <c r="E28" s="398" t="e">
        <f>#REF!*F28</f>
        <v>#REF!</v>
      </c>
      <c r="F28" s="399">
        <v>0.53072189999999997</v>
      </c>
    </row>
    <row r="29" spans="1:6" ht="30">
      <c r="A29" s="330">
        <f t="shared" si="0"/>
        <v>23</v>
      </c>
      <c r="B29" s="396" t="s">
        <v>513</v>
      </c>
      <c r="C29" s="397">
        <v>19579</v>
      </c>
      <c r="D29" s="353" t="e">
        <f>#REF!-#REF!*#REF!</f>
        <v>#REF!</v>
      </c>
      <c r="E29" s="398" t="e">
        <f>#REF!*F29</f>
        <v>#REF!</v>
      </c>
      <c r="F29" s="399">
        <v>0.53072189999999997</v>
      </c>
    </row>
    <row r="30" spans="1:6" ht="30">
      <c r="A30" s="330">
        <f t="shared" si="0"/>
        <v>24</v>
      </c>
      <c r="B30" s="396" t="s">
        <v>11</v>
      </c>
      <c r="C30" s="397">
        <v>32169</v>
      </c>
      <c r="D30" s="353" t="e">
        <f>#REF!-#REF!*#REF!</f>
        <v>#REF!</v>
      </c>
      <c r="E30" s="398" t="e">
        <f>#REF!*F30</f>
        <v>#REF!</v>
      </c>
      <c r="F30" s="399">
        <v>0.53072189999999997</v>
      </c>
    </row>
    <row r="31" spans="1:6" ht="30">
      <c r="A31" s="330">
        <f t="shared" si="0"/>
        <v>25</v>
      </c>
      <c r="B31" s="396" t="s">
        <v>514</v>
      </c>
      <c r="C31" s="397">
        <v>11767</v>
      </c>
      <c r="D31" s="353" t="e">
        <f>#REF!-#REF!*#REF!</f>
        <v>#REF!</v>
      </c>
      <c r="E31" s="398" t="e">
        <f>#REF!*F31</f>
        <v>#REF!</v>
      </c>
      <c r="F31" s="399">
        <v>0.53072189999999997</v>
      </c>
    </row>
    <row r="32" spans="1:6" ht="30">
      <c r="A32" s="330">
        <f t="shared" si="0"/>
        <v>26</v>
      </c>
      <c r="B32" s="396" t="s">
        <v>159</v>
      </c>
      <c r="C32" s="397">
        <v>12278</v>
      </c>
      <c r="D32" s="353" t="e">
        <f>#REF!-#REF!*#REF!</f>
        <v>#REF!</v>
      </c>
      <c r="E32" s="398" t="e">
        <f>#REF!*F32</f>
        <v>#REF!</v>
      </c>
      <c r="F32" s="399">
        <v>0.53072189999999997</v>
      </c>
    </row>
    <row r="33" spans="1:6" ht="30">
      <c r="A33" s="330">
        <f t="shared" si="0"/>
        <v>27</v>
      </c>
      <c r="B33" s="396" t="s">
        <v>160</v>
      </c>
      <c r="C33" s="397">
        <v>7956</v>
      </c>
      <c r="D33" s="353" t="e">
        <f>#REF!-#REF!*#REF!</f>
        <v>#REF!</v>
      </c>
      <c r="E33" s="398" t="e">
        <f>#REF!*F33</f>
        <v>#REF!</v>
      </c>
      <c r="F33" s="399">
        <v>0.53072189999999997</v>
      </c>
    </row>
    <row r="34" spans="1:6" ht="30">
      <c r="A34" s="330">
        <v>28</v>
      </c>
      <c r="B34" s="396" t="s">
        <v>515</v>
      </c>
      <c r="C34" s="397">
        <v>7692</v>
      </c>
      <c r="D34" s="353" t="e">
        <f>#REF!</f>
        <v>#REF!</v>
      </c>
      <c r="E34" s="398">
        <v>8100</v>
      </c>
      <c r="F34" s="399"/>
    </row>
    <row r="35" spans="1:6" ht="30">
      <c r="A35" s="330">
        <v>29</v>
      </c>
      <c r="B35" s="396" t="s">
        <v>52</v>
      </c>
      <c r="C35" s="397">
        <v>14130</v>
      </c>
      <c r="D35" s="353" t="e">
        <f>#REF!-#REF!*#REF!</f>
        <v>#REF!</v>
      </c>
      <c r="E35" s="398" t="e">
        <f>#REF!*F35</f>
        <v>#REF!</v>
      </c>
      <c r="F35" s="399">
        <v>0.53072189999999997</v>
      </c>
    </row>
    <row r="36" spans="1:6" ht="30">
      <c r="A36" s="330">
        <f t="shared" si="0"/>
        <v>30</v>
      </c>
      <c r="B36" s="396" t="s">
        <v>53</v>
      </c>
      <c r="C36" s="397">
        <v>46107</v>
      </c>
      <c r="D36" s="353" t="e">
        <f>#REF!-#REF!*#REF!</f>
        <v>#REF!</v>
      </c>
      <c r="E36" s="398" t="e">
        <f>#REF!*F36</f>
        <v>#REF!</v>
      </c>
      <c r="F36" s="399">
        <v>0.53072189999999997</v>
      </c>
    </row>
    <row r="37" spans="1:6" ht="30">
      <c r="A37" s="330">
        <f t="shared" si="0"/>
        <v>31</v>
      </c>
      <c r="B37" s="396" t="s">
        <v>54</v>
      </c>
      <c r="C37" s="397">
        <v>7479</v>
      </c>
      <c r="D37" s="353" t="e">
        <f>#REF!-#REF!*#REF!</f>
        <v>#REF!</v>
      </c>
      <c r="E37" s="398" t="e">
        <f>#REF!*F37</f>
        <v>#REF!</v>
      </c>
      <c r="F37" s="399">
        <v>0.53072189999999997</v>
      </c>
    </row>
    <row r="38" spans="1:6" ht="30">
      <c r="A38" s="330">
        <f t="shared" si="0"/>
        <v>32</v>
      </c>
      <c r="B38" s="396" t="s">
        <v>55</v>
      </c>
      <c r="C38" s="397">
        <v>25203</v>
      </c>
      <c r="D38" s="353" t="e">
        <f>#REF!-#REF!*#REF!</f>
        <v>#REF!</v>
      </c>
      <c r="E38" s="398" t="e">
        <f>#REF!*F38</f>
        <v>#REF!</v>
      </c>
      <c r="F38" s="399">
        <v>0.53072189999999997</v>
      </c>
    </row>
    <row r="39" spans="1:6" ht="45">
      <c r="A39" s="330">
        <f t="shared" si="0"/>
        <v>33</v>
      </c>
      <c r="B39" s="396" t="s">
        <v>114</v>
      </c>
      <c r="C39" s="397">
        <v>45363</v>
      </c>
      <c r="D39" s="353" t="e">
        <f>#REF!</f>
        <v>#REF!</v>
      </c>
      <c r="E39" s="398" t="e">
        <f>#REF!*F39</f>
        <v>#REF!</v>
      </c>
      <c r="F39" s="400">
        <v>0.54</v>
      </c>
    </row>
    <row r="40" spans="1:6" ht="30">
      <c r="A40" s="330">
        <f t="shared" si="0"/>
        <v>34</v>
      </c>
      <c r="B40" s="396" t="s">
        <v>57</v>
      </c>
      <c r="C40" s="397">
        <v>13447</v>
      </c>
      <c r="D40" s="353" t="e">
        <f>#REF!-#REF!*#REF!</f>
        <v>#REF!</v>
      </c>
      <c r="E40" s="398" t="e">
        <f>#REF!*F40</f>
        <v>#REF!</v>
      </c>
      <c r="F40" s="399">
        <v>0.53072189999999997</v>
      </c>
    </row>
    <row r="41" spans="1:6" ht="30">
      <c r="A41" s="330">
        <f t="shared" si="0"/>
        <v>35</v>
      </c>
      <c r="B41" s="396" t="s">
        <v>58</v>
      </c>
      <c r="C41" s="397">
        <v>39960</v>
      </c>
      <c r="D41" s="353" t="e">
        <f>#REF!-#REF!*#REF!</f>
        <v>#REF!</v>
      </c>
      <c r="E41" s="398" t="e">
        <f>#REF!*F41</f>
        <v>#REF!</v>
      </c>
      <c r="F41" s="399">
        <v>0.53072189999999997</v>
      </c>
    </row>
    <row r="42" spans="1:6" ht="45">
      <c r="A42" s="330">
        <f t="shared" si="0"/>
        <v>36</v>
      </c>
      <c r="B42" s="396" t="s">
        <v>115</v>
      </c>
      <c r="C42" s="397">
        <v>26027</v>
      </c>
      <c r="D42" s="353" t="e">
        <f>#REF!</f>
        <v>#REF!</v>
      </c>
      <c r="E42" s="398" t="e">
        <f>#REF!*F42</f>
        <v>#REF!</v>
      </c>
      <c r="F42" s="401">
        <v>0.54</v>
      </c>
    </row>
    <row r="43" spans="1:6" ht="45">
      <c r="A43" s="330">
        <f t="shared" si="0"/>
        <v>37</v>
      </c>
      <c r="B43" s="396" t="s">
        <v>102</v>
      </c>
      <c r="C43" s="397">
        <v>16132</v>
      </c>
      <c r="D43" s="353" t="e">
        <f>#REF!</f>
        <v>#REF!</v>
      </c>
      <c r="E43" s="398" t="e">
        <f>#REF!*F43</f>
        <v>#REF!</v>
      </c>
      <c r="F43" s="401">
        <v>0.54</v>
      </c>
    </row>
    <row r="44" spans="1:6" ht="30">
      <c r="A44" s="330">
        <f t="shared" si="0"/>
        <v>38</v>
      </c>
      <c r="B44" s="396" t="s">
        <v>59</v>
      </c>
      <c r="C44" s="397">
        <v>43587</v>
      </c>
      <c r="D44" s="353" t="e">
        <f>#REF!-#REF!*#REF!</f>
        <v>#REF!</v>
      </c>
      <c r="E44" s="398" t="e">
        <f>#REF!*F44</f>
        <v>#REF!</v>
      </c>
      <c r="F44" s="399">
        <v>0.53072189999999997</v>
      </c>
    </row>
    <row r="45" spans="1:6" ht="45">
      <c r="A45" s="330">
        <f t="shared" si="0"/>
        <v>39</v>
      </c>
      <c r="B45" s="396" t="s">
        <v>103</v>
      </c>
      <c r="C45" s="397">
        <v>14046</v>
      </c>
      <c r="D45" s="353" t="e">
        <f>#REF!</f>
        <v>#REF!</v>
      </c>
      <c r="E45" s="398" t="e">
        <f>#REF!*F45</f>
        <v>#REF!</v>
      </c>
      <c r="F45" s="401">
        <v>0.54</v>
      </c>
    </row>
    <row r="46" spans="1:6" ht="30">
      <c r="A46" s="330">
        <f t="shared" si="0"/>
        <v>40</v>
      </c>
      <c r="B46" s="396" t="s">
        <v>60</v>
      </c>
      <c r="C46" s="397">
        <v>35191</v>
      </c>
      <c r="D46" s="353" t="e">
        <f>#REF!-#REF!*#REF!</f>
        <v>#REF!</v>
      </c>
      <c r="E46" s="398" t="e">
        <f>#REF!*F46</f>
        <v>#REF!</v>
      </c>
      <c r="F46" s="399">
        <v>0.53072189999999997</v>
      </c>
    </row>
    <row r="47" spans="1:6" ht="45">
      <c r="A47" s="330">
        <f t="shared" si="0"/>
        <v>41</v>
      </c>
      <c r="B47" s="396" t="s">
        <v>13</v>
      </c>
      <c r="C47" s="397">
        <v>57273</v>
      </c>
      <c r="D47" s="353" t="e">
        <f>#REF!-#REF!*#REF!</f>
        <v>#REF!</v>
      </c>
      <c r="E47" s="398" t="e">
        <f>#REF!*F47</f>
        <v>#REF!</v>
      </c>
      <c r="F47" s="399">
        <v>0.53072189999999997</v>
      </c>
    </row>
    <row r="48" spans="1:6" ht="30">
      <c r="A48" s="330">
        <f t="shared" si="0"/>
        <v>42</v>
      </c>
      <c r="B48" s="396" t="s">
        <v>61</v>
      </c>
      <c r="C48" s="397">
        <v>32751</v>
      </c>
      <c r="D48" s="353" t="e">
        <f>#REF!-#REF!*#REF!</f>
        <v>#REF!</v>
      </c>
      <c r="E48" s="398" t="e">
        <f>#REF!*F48</f>
        <v>#REF!</v>
      </c>
      <c r="F48" s="399">
        <v>0.53072189999999997</v>
      </c>
    </row>
    <row r="49" spans="1:6" ht="30">
      <c r="A49" s="330">
        <f t="shared" si="0"/>
        <v>43</v>
      </c>
      <c r="B49" s="396" t="s">
        <v>63</v>
      </c>
      <c r="C49" s="397">
        <v>38193</v>
      </c>
      <c r="D49" s="353" t="e">
        <f>#REF!-#REF!*#REF!</f>
        <v>#REF!</v>
      </c>
      <c r="E49" s="398" t="e">
        <f>#REF!*F49</f>
        <v>#REF!</v>
      </c>
      <c r="F49" s="399">
        <v>0.53072189999999997</v>
      </c>
    </row>
    <row r="50" spans="1:6" ht="30">
      <c r="A50" s="330">
        <f t="shared" si="0"/>
        <v>44</v>
      </c>
      <c r="B50" s="396" t="s">
        <v>64</v>
      </c>
      <c r="C50" s="397">
        <v>58014</v>
      </c>
      <c r="D50" s="353" t="e">
        <f>#REF!-#REF!*#REF!</f>
        <v>#REF!</v>
      </c>
      <c r="E50" s="398" t="e">
        <f>#REF!*F50</f>
        <v>#REF!</v>
      </c>
      <c r="F50" s="399">
        <v>0.53072189999999997</v>
      </c>
    </row>
    <row r="51" spans="1:6" ht="30">
      <c r="A51" s="330">
        <f t="shared" si="0"/>
        <v>45</v>
      </c>
      <c r="B51" s="396" t="s">
        <v>516</v>
      </c>
      <c r="C51" s="397">
        <v>55569</v>
      </c>
      <c r="D51" s="353" t="e">
        <f>#REF!-#REF!*#REF!</f>
        <v>#REF!</v>
      </c>
      <c r="E51" s="398" t="e">
        <f>#REF!*F51</f>
        <v>#REF!</v>
      </c>
      <c r="F51" s="399">
        <v>0.53072189999999997</v>
      </c>
    </row>
    <row r="52" spans="1:6" ht="30">
      <c r="A52" s="330">
        <f t="shared" si="0"/>
        <v>46</v>
      </c>
      <c r="B52" s="396" t="s">
        <v>107</v>
      </c>
      <c r="C52" s="397">
        <v>18543</v>
      </c>
      <c r="D52" s="353" t="e">
        <f>#REF!-#REF!*#REF!</f>
        <v>#REF!</v>
      </c>
      <c r="E52" s="398" t="e">
        <f>#REF!*F52</f>
        <v>#REF!</v>
      </c>
      <c r="F52" s="399">
        <v>0.53072189999999997</v>
      </c>
    </row>
    <row r="53" spans="1:6" ht="30">
      <c r="A53" s="330">
        <f t="shared" si="0"/>
        <v>47</v>
      </c>
      <c r="B53" s="396" t="s">
        <v>117</v>
      </c>
      <c r="C53" s="397">
        <v>30039</v>
      </c>
      <c r="D53" s="353" t="e">
        <f>#REF!-#REF!*#REF!</f>
        <v>#REF!</v>
      </c>
      <c r="E53" s="398" t="e">
        <f>#REF!*F53</f>
        <v>#REF!</v>
      </c>
      <c r="F53" s="399">
        <v>0.53072189999999997</v>
      </c>
    </row>
    <row r="54" spans="1:6" s="360" customFormat="1" ht="30">
      <c r="A54" s="330">
        <v>48</v>
      </c>
      <c r="B54" s="396" t="s">
        <v>517</v>
      </c>
      <c r="C54" s="397">
        <v>31980</v>
      </c>
      <c r="D54" s="353" t="e">
        <f>#REF!-#REF!*#REF!</f>
        <v>#REF!</v>
      </c>
      <c r="E54" s="398" t="e">
        <f>#REF!*F54</f>
        <v>#REF!</v>
      </c>
      <c r="F54" s="399">
        <v>0.53072189999999997</v>
      </c>
    </row>
    <row r="55" spans="1:6" ht="30">
      <c r="A55" s="330">
        <f t="shared" si="0"/>
        <v>49</v>
      </c>
      <c r="B55" s="396" t="s">
        <v>69</v>
      </c>
      <c r="C55" s="397">
        <v>24466</v>
      </c>
      <c r="D55" s="353" t="e">
        <f>#REF!-#REF!*#REF!</f>
        <v>#REF!</v>
      </c>
      <c r="E55" s="398" t="e">
        <f>#REF!*F55</f>
        <v>#REF!</v>
      </c>
      <c r="F55" s="399">
        <v>0.53072189999999997</v>
      </c>
    </row>
    <row r="56" spans="1:6" ht="30">
      <c r="A56" s="330">
        <f t="shared" si="0"/>
        <v>50</v>
      </c>
      <c r="B56" s="396" t="s">
        <v>14</v>
      </c>
      <c r="C56" s="397">
        <v>13524</v>
      </c>
      <c r="D56" s="353" t="e">
        <f>#REF!-#REF!*#REF!</f>
        <v>#REF!</v>
      </c>
      <c r="E56" s="398" t="e">
        <f>#REF!*F56</f>
        <v>#REF!</v>
      </c>
      <c r="F56" s="399">
        <v>0.53072189999999997</v>
      </c>
    </row>
    <row r="57" spans="1:6" ht="30">
      <c r="A57" s="330">
        <f t="shared" si="0"/>
        <v>51</v>
      </c>
      <c r="B57" s="396" t="s">
        <v>518</v>
      </c>
      <c r="C57" s="397">
        <v>16606</v>
      </c>
      <c r="D57" s="353" t="e">
        <f>#REF!-#REF!*#REF!</f>
        <v>#REF!</v>
      </c>
      <c r="E57" s="398" t="e">
        <f>#REF!*F57</f>
        <v>#REF!</v>
      </c>
      <c r="F57" s="399">
        <v>0.53072189999999997</v>
      </c>
    </row>
    <row r="58" spans="1:6" ht="30">
      <c r="A58" s="330">
        <f t="shared" si="0"/>
        <v>52</v>
      </c>
      <c r="B58" s="396" t="s">
        <v>19</v>
      </c>
      <c r="C58" s="397">
        <v>11549</v>
      </c>
      <c r="D58" s="353" t="e">
        <f>#REF!-#REF!*#REF!</f>
        <v>#REF!</v>
      </c>
      <c r="E58" s="398" t="e">
        <f>#REF!*F58</f>
        <v>#REF!</v>
      </c>
      <c r="F58" s="399">
        <v>0.53072189999999997</v>
      </c>
    </row>
    <row r="59" spans="1:6" ht="30">
      <c r="A59" s="330">
        <f t="shared" si="0"/>
        <v>53</v>
      </c>
      <c r="B59" s="396" t="s">
        <v>70</v>
      </c>
      <c r="C59" s="397">
        <v>49701</v>
      </c>
      <c r="D59" s="353" t="e">
        <f>#REF!-#REF!*#REF!</f>
        <v>#REF!</v>
      </c>
      <c r="E59" s="398" t="e">
        <f>#REF!*F59</f>
        <v>#REF!</v>
      </c>
      <c r="F59" s="399">
        <v>0.53072189999999997</v>
      </c>
    </row>
    <row r="60" spans="1:6" ht="30">
      <c r="A60" s="330">
        <f t="shared" si="0"/>
        <v>54</v>
      </c>
      <c r="B60" s="396" t="s">
        <v>71</v>
      </c>
      <c r="C60" s="397">
        <v>23506</v>
      </c>
      <c r="D60" s="353" t="e">
        <f>#REF!-#REF!*#REF!</f>
        <v>#REF!</v>
      </c>
      <c r="E60" s="398" t="e">
        <f>#REF!*F60</f>
        <v>#REF!</v>
      </c>
      <c r="F60" s="399">
        <v>0.53072189999999997</v>
      </c>
    </row>
    <row r="61" spans="1:6" s="405" customFormat="1" ht="30">
      <c r="A61" s="402">
        <f t="shared" si="0"/>
        <v>55</v>
      </c>
      <c r="B61" s="403" t="s">
        <v>72</v>
      </c>
      <c r="C61" s="404">
        <v>14478</v>
      </c>
      <c r="D61" s="353" t="e">
        <f>#REF!-#REF!*#REF!</f>
        <v>#REF!</v>
      </c>
      <c r="E61" s="398" t="e">
        <f>#REF!*F61</f>
        <v>#REF!</v>
      </c>
      <c r="F61" s="399">
        <v>0.53072189999999997</v>
      </c>
    </row>
    <row r="62" spans="1:6" s="405" customFormat="1" ht="30">
      <c r="A62" s="402">
        <f t="shared" si="0"/>
        <v>56</v>
      </c>
      <c r="B62" s="403" t="s">
        <v>16</v>
      </c>
      <c r="C62" s="404">
        <v>15941</v>
      </c>
      <c r="D62" s="353" t="e">
        <f>#REF!-#REF!*#REF!</f>
        <v>#REF!</v>
      </c>
      <c r="E62" s="398" t="e">
        <f>#REF!*F62</f>
        <v>#REF!</v>
      </c>
      <c r="F62" s="399">
        <v>0.53072189999999997</v>
      </c>
    </row>
    <row r="63" spans="1:6" ht="30">
      <c r="A63" s="330">
        <f t="shared" si="0"/>
        <v>57</v>
      </c>
      <c r="B63" s="396" t="s">
        <v>17</v>
      </c>
      <c r="C63" s="397">
        <v>13277</v>
      </c>
      <c r="D63" s="353" t="e">
        <f>#REF!-#REF!*#REF!</f>
        <v>#REF!</v>
      </c>
      <c r="E63" s="398" t="e">
        <f>#REF!*F63</f>
        <v>#REF!</v>
      </c>
      <c r="F63" s="399">
        <v>0.53072189999999997</v>
      </c>
    </row>
    <row r="64" spans="1:6" ht="30">
      <c r="A64" s="330">
        <f t="shared" si="0"/>
        <v>58</v>
      </c>
      <c r="B64" s="396" t="s">
        <v>18</v>
      </c>
      <c r="C64" s="397">
        <v>22907</v>
      </c>
      <c r="D64" s="353" t="e">
        <f>#REF!-#REF!*#REF!</f>
        <v>#REF!</v>
      </c>
      <c r="E64" s="398" t="e">
        <f>#REF!*F64</f>
        <v>#REF!</v>
      </c>
      <c r="F64" s="399">
        <v>0.53072189999999997</v>
      </c>
    </row>
    <row r="65" spans="1:6" ht="30">
      <c r="A65" s="330">
        <f t="shared" si="0"/>
        <v>59</v>
      </c>
      <c r="B65" s="396" t="s">
        <v>23</v>
      </c>
      <c r="C65" s="397">
        <v>27539</v>
      </c>
      <c r="D65" s="353" t="e">
        <f>#REF!-#REF!*#REF!</f>
        <v>#REF!</v>
      </c>
      <c r="E65" s="398" t="e">
        <f>#REF!*F65</f>
        <v>#REF!</v>
      </c>
      <c r="F65" s="399">
        <v>0.53072189999999997</v>
      </c>
    </row>
    <row r="66" spans="1:6" ht="30">
      <c r="A66" s="330">
        <f t="shared" si="0"/>
        <v>60</v>
      </c>
      <c r="B66" s="396" t="s">
        <v>79</v>
      </c>
      <c r="C66" s="397">
        <v>19745</v>
      </c>
      <c r="D66" s="353" t="e">
        <f>#REF!-#REF!*#REF!</f>
        <v>#REF!</v>
      </c>
      <c r="E66" s="398" t="e">
        <f>#REF!*F66</f>
        <v>#REF!</v>
      </c>
      <c r="F66" s="399">
        <v>0.53072189999999997</v>
      </c>
    </row>
    <row r="67" spans="1:6" ht="45">
      <c r="A67" s="330">
        <f t="shared" si="0"/>
        <v>61</v>
      </c>
      <c r="B67" s="396" t="s">
        <v>80</v>
      </c>
      <c r="C67" s="397">
        <v>16726</v>
      </c>
      <c r="D67" s="353" t="e">
        <f>#REF!-#REF!*#REF!</f>
        <v>#REF!</v>
      </c>
      <c r="E67" s="398" t="e">
        <f>#REF!*F67</f>
        <v>#REF!</v>
      </c>
      <c r="F67" s="399">
        <v>0.53072189999999997</v>
      </c>
    </row>
    <row r="68" spans="1:6" ht="30">
      <c r="A68" s="330">
        <f t="shared" si="0"/>
        <v>62</v>
      </c>
      <c r="B68" s="396" t="s">
        <v>119</v>
      </c>
      <c r="C68" s="397">
        <v>21610</v>
      </c>
      <c r="D68" s="353" t="e">
        <f>#REF!-#REF!*#REF!</f>
        <v>#REF!</v>
      </c>
      <c r="E68" s="398" t="e">
        <f>#REF!*F68</f>
        <v>#REF!</v>
      </c>
      <c r="F68" s="399">
        <v>0.53072189999999997</v>
      </c>
    </row>
    <row r="69" spans="1:6" ht="30">
      <c r="A69" s="330">
        <f t="shared" si="0"/>
        <v>63</v>
      </c>
      <c r="B69" s="396" t="s">
        <v>81</v>
      </c>
      <c r="C69" s="397">
        <v>12161</v>
      </c>
      <c r="D69" s="353" t="e">
        <f>#REF!-#REF!*#REF!</f>
        <v>#REF!</v>
      </c>
      <c r="E69" s="398" t="e">
        <f>#REF!*F69</f>
        <v>#REF!</v>
      </c>
      <c r="F69" s="399">
        <v>0.53072189999999997</v>
      </c>
    </row>
    <row r="70" spans="1:6" ht="30">
      <c r="A70" s="330">
        <f t="shared" si="0"/>
        <v>64</v>
      </c>
      <c r="B70" s="396" t="s">
        <v>519</v>
      </c>
      <c r="C70" s="397">
        <v>13282</v>
      </c>
      <c r="D70" s="353" t="e">
        <f>#REF!-#REF!*#REF!</f>
        <v>#REF!</v>
      </c>
      <c r="E70" s="398" t="e">
        <f>#REF!*F70</f>
        <v>#REF!</v>
      </c>
      <c r="F70" s="399">
        <v>0.53072189999999997</v>
      </c>
    </row>
    <row r="71" spans="1:6" ht="30">
      <c r="A71" s="330">
        <f t="shared" si="0"/>
        <v>65</v>
      </c>
      <c r="B71" s="396" t="s">
        <v>82</v>
      </c>
      <c r="C71" s="397">
        <v>17605</v>
      </c>
      <c r="D71" s="353" t="e">
        <f>#REF!-#REF!*#REF!</f>
        <v>#REF!</v>
      </c>
      <c r="E71" s="398" t="e">
        <f>#REF!*F71</f>
        <v>#REF!</v>
      </c>
      <c r="F71" s="399">
        <v>0.53072189999999997</v>
      </c>
    </row>
    <row r="72" spans="1:6" ht="30">
      <c r="A72" s="330">
        <f t="shared" si="0"/>
        <v>66</v>
      </c>
      <c r="B72" s="396" t="s">
        <v>83</v>
      </c>
      <c r="C72" s="397">
        <v>13190</v>
      </c>
      <c r="D72" s="353" t="e">
        <f>#REF!-#REF!*#REF!</f>
        <v>#REF!</v>
      </c>
      <c r="E72" s="398" t="e">
        <f>#REF!*F72</f>
        <v>#REF!</v>
      </c>
      <c r="F72" s="399">
        <v>0.53072189999999997</v>
      </c>
    </row>
    <row r="73" spans="1:6" ht="30">
      <c r="A73" s="330">
        <f t="shared" ref="A73:A87" si="1">A72+1</f>
        <v>67</v>
      </c>
      <c r="B73" s="396" t="s">
        <v>84</v>
      </c>
      <c r="C73" s="397">
        <v>17420</v>
      </c>
      <c r="D73" s="353" t="e">
        <f>#REF!-#REF!*#REF!</f>
        <v>#REF!</v>
      </c>
      <c r="E73" s="398" t="e">
        <f>#REF!*F73</f>
        <v>#REF!</v>
      </c>
      <c r="F73" s="399">
        <v>0.53072189999999997</v>
      </c>
    </row>
    <row r="74" spans="1:6" ht="30">
      <c r="A74" s="330">
        <f t="shared" si="1"/>
        <v>68</v>
      </c>
      <c r="B74" s="396" t="s">
        <v>85</v>
      </c>
      <c r="C74" s="397">
        <v>10987</v>
      </c>
      <c r="D74" s="353" t="e">
        <f>#REF!-#REF!*#REF!</f>
        <v>#REF!</v>
      </c>
      <c r="E74" s="398" t="e">
        <f>#REF!*F74</f>
        <v>#REF!</v>
      </c>
      <c r="F74" s="399">
        <v>0.53072189999999997</v>
      </c>
    </row>
    <row r="75" spans="1:6" ht="30">
      <c r="A75" s="330">
        <f t="shared" si="1"/>
        <v>69</v>
      </c>
      <c r="B75" s="396" t="s">
        <v>24</v>
      </c>
      <c r="C75" s="397">
        <v>20391</v>
      </c>
      <c r="D75" s="353" t="e">
        <f>#REF!-#REF!*#REF!</f>
        <v>#REF!</v>
      </c>
      <c r="E75" s="398" t="e">
        <f>#REF!*F75</f>
        <v>#REF!</v>
      </c>
      <c r="F75" s="399">
        <v>0.53072189999999997</v>
      </c>
    </row>
    <row r="76" spans="1:6" ht="30">
      <c r="A76" s="330">
        <f t="shared" si="1"/>
        <v>70</v>
      </c>
      <c r="B76" s="396" t="s">
        <v>86</v>
      </c>
      <c r="C76" s="397">
        <v>12952</v>
      </c>
      <c r="D76" s="353" t="e">
        <f>#REF!-#REF!*#REF!</f>
        <v>#REF!</v>
      </c>
      <c r="E76" s="398" t="e">
        <f>#REF!*F76</f>
        <v>#REF!</v>
      </c>
      <c r="F76" s="399">
        <v>0.53072189999999997</v>
      </c>
    </row>
    <row r="77" spans="1:6" ht="30">
      <c r="A77" s="330">
        <f t="shared" si="1"/>
        <v>71</v>
      </c>
      <c r="B77" s="396" t="s">
        <v>87</v>
      </c>
      <c r="C77" s="397">
        <v>14165</v>
      </c>
      <c r="D77" s="353" t="e">
        <f>#REF!-#REF!*#REF!</f>
        <v>#REF!</v>
      </c>
      <c r="E77" s="398" t="e">
        <f>#REF!*F77</f>
        <v>#REF!</v>
      </c>
      <c r="F77" s="399">
        <v>0.53072189999999997</v>
      </c>
    </row>
    <row r="78" spans="1:6" ht="30">
      <c r="A78" s="330">
        <f t="shared" si="1"/>
        <v>72</v>
      </c>
      <c r="B78" s="396" t="s">
        <v>495</v>
      </c>
      <c r="C78" s="397">
        <v>10604</v>
      </c>
      <c r="D78" s="353" t="e">
        <f>#REF!-#REF!*#REF!</f>
        <v>#REF!</v>
      </c>
      <c r="E78" s="398" t="e">
        <f>#REF!*F78</f>
        <v>#REF!</v>
      </c>
      <c r="F78" s="399">
        <v>0.53072189999999997</v>
      </c>
    </row>
    <row r="79" spans="1:6" ht="30">
      <c r="A79" s="330">
        <f t="shared" si="1"/>
        <v>73</v>
      </c>
      <c r="B79" s="396" t="s">
        <v>88</v>
      </c>
      <c r="C79" s="397">
        <v>8995</v>
      </c>
      <c r="D79" s="353" t="e">
        <f>#REF!-#REF!*#REF!</f>
        <v>#REF!</v>
      </c>
      <c r="E79" s="398" t="e">
        <f>#REF!*F79</f>
        <v>#REF!</v>
      </c>
      <c r="F79" s="399">
        <v>0.53072189999999997</v>
      </c>
    </row>
    <row r="80" spans="1:6" ht="30">
      <c r="A80" s="330">
        <f t="shared" si="1"/>
        <v>74</v>
      </c>
      <c r="B80" s="396" t="s">
        <v>25</v>
      </c>
      <c r="C80" s="397">
        <v>10197</v>
      </c>
      <c r="D80" s="353" t="e">
        <f>#REF!-#REF!*#REF!</f>
        <v>#REF!</v>
      </c>
      <c r="E80" s="398" t="e">
        <f>#REF!*F80</f>
        <v>#REF!</v>
      </c>
      <c r="F80" s="399">
        <v>0.53072189999999997</v>
      </c>
    </row>
    <row r="81" spans="1:6" ht="30">
      <c r="A81" s="330">
        <f t="shared" si="1"/>
        <v>75</v>
      </c>
      <c r="B81" s="396" t="s">
        <v>89</v>
      </c>
      <c r="C81" s="397">
        <v>33371</v>
      </c>
      <c r="D81" s="353" t="e">
        <f>#REF!-#REF!*#REF!</f>
        <v>#REF!</v>
      </c>
      <c r="E81" s="398" t="e">
        <f>#REF!*F81</f>
        <v>#REF!</v>
      </c>
      <c r="F81" s="399">
        <v>0.53072189999999997</v>
      </c>
    </row>
    <row r="82" spans="1:6" ht="30">
      <c r="A82" s="330">
        <f t="shared" si="1"/>
        <v>76</v>
      </c>
      <c r="B82" s="396" t="s">
        <v>90</v>
      </c>
      <c r="C82" s="397">
        <v>15958</v>
      </c>
      <c r="D82" s="353" t="e">
        <f>#REF!-#REF!*#REF!</f>
        <v>#REF!</v>
      </c>
      <c r="E82" s="398" t="e">
        <f>#REF!*F82</f>
        <v>#REF!</v>
      </c>
      <c r="F82" s="399">
        <v>0.53072189999999997</v>
      </c>
    </row>
    <row r="83" spans="1:6" ht="30">
      <c r="A83" s="330">
        <f t="shared" si="1"/>
        <v>77</v>
      </c>
      <c r="B83" s="396" t="s">
        <v>91</v>
      </c>
      <c r="C83" s="397">
        <v>11095</v>
      </c>
      <c r="D83" s="353" t="e">
        <f>#REF!-#REF!*#REF!</f>
        <v>#REF!</v>
      </c>
      <c r="E83" s="398" t="e">
        <f>#REF!*F83</f>
        <v>#REF!</v>
      </c>
      <c r="F83" s="399">
        <v>0.53072189999999997</v>
      </c>
    </row>
    <row r="84" spans="1:6" ht="30">
      <c r="A84" s="330">
        <f t="shared" si="1"/>
        <v>78</v>
      </c>
      <c r="B84" s="396" t="s">
        <v>497</v>
      </c>
      <c r="C84" s="397">
        <v>8892</v>
      </c>
      <c r="D84" s="353" t="e">
        <f>#REF!-#REF!*#REF!</f>
        <v>#REF!</v>
      </c>
      <c r="E84" s="398" t="e">
        <f>#REF!*F84</f>
        <v>#REF!</v>
      </c>
      <c r="F84" s="399">
        <v>0.53072189999999997</v>
      </c>
    </row>
    <row r="85" spans="1:6" ht="30">
      <c r="A85" s="330">
        <f t="shared" si="1"/>
        <v>79</v>
      </c>
      <c r="B85" s="396" t="s">
        <v>193</v>
      </c>
      <c r="C85" s="397">
        <v>30840</v>
      </c>
      <c r="D85" s="353" t="e">
        <f>#REF!</f>
        <v>#REF!</v>
      </c>
      <c r="E85" s="398">
        <v>21940</v>
      </c>
      <c r="F85" s="399"/>
    </row>
    <row r="86" spans="1:6" ht="30">
      <c r="A86" s="330">
        <f t="shared" si="1"/>
        <v>80</v>
      </c>
      <c r="B86" s="396" t="s">
        <v>65</v>
      </c>
      <c r="C86" s="397">
        <v>41728</v>
      </c>
      <c r="D86" s="353" t="e">
        <f>#REF!-#REF!*#REF!</f>
        <v>#REF!</v>
      </c>
      <c r="E86" s="398" t="e">
        <f>#REF!*F86</f>
        <v>#REF!</v>
      </c>
      <c r="F86" s="399">
        <v>0.53072189999999997</v>
      </c>
    </row>
    <row r="87" spans="1:6" ht="30">
      <c r="A87" s="330">
        <f t="shared" si="1"/>
        <v>81</v>
      </c>
      <c r="B87" s="396" t="s">
        <v>62</v>
      </c>
      <c r="C87" s="397">
        <v>79174</v>
      </c>
      <c r="D87" s="353" t="e">
        <f>#REF!-#REF!*#REF!</f>
        <v>#REF!</v>
      </c>
      <c r="E87" s="398" t="e">
        <f>#REF!*F87</f>
        <v>#REF!</v>
      </c>
      <c r="F87" s="399">
        <v>0.53072189999999997</v>
      </c>
    </row>
    <row r="88" spans="1:6" s="365" customFormat="1">
      <c r="A88" s="411"/>
      <c r="B88" s="364" t="s">
        <v>362</v>
      </c>
      <c r="C88" s="397">
        <v>1902507</v>
      </c>
      <c r="D88" s="412" t="e">
        <f>SUM(D7:D87)</f>
        <v>#REF!</v>
      </c>
      <c r="E88" s="413" t="e">
        <f>SUM(E7:E87)</f>
        <v>#REF!</v>
      </c>
    </row>
    <row r="89" spans="1:6" ht="25.5">
      <c r="A89" s="342"/>
      <c r="B89" s="364" t="s">
        <v>363</v>
      </c>
      <c r="C89" s="397">
        <v>1399</v>
      </c>
    </row>
    <row r="90" spans="1:6">
      <c r="A90" s="342"/>
      <c r="B90" s="364" t="s">
        <v>362</v>
      </c>
      <c r="C90" s="397">
        <f>C88+C89</f>
        <v>1903906</v>
      </c>
    </row>
  </sheetData>
  <mergeCells count="5">
    <mergeCell ref="A1:D1"/>
    <mergeCell ref="A3:A5"/>
    <mergeCell ref="B3:B5"/>
    <mergeCell ref="C3:C5"/>
    <mergeCell ref="E4:E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60"/>
  <sheetViews>
    <sheetView workbookViewId="0">
      <selection activeCell="B166" sqref="B166"/>
    </sheetView>
  </sheetViews>
  <sheetFormatPr defaultRowHeight="12"/>
  <cols>
    <col min="1" max="1" width="5.140625" style="384" bestFit="1" customWidth="1"/>
    <col min="2" max="2" width="40.7109375" style="385" customWidth="1"/>
    <col min="3" max="3" width="8.28515625" style="384" hidden="1" customWidth="1"/>
    <col min="4" max="4" width="11.5703125" style="384" hidden="1" customWidth="1"/>
    <col min="5" max="5" width="19.5703125" style="384" hidden="1" customWidth="1"/>
    <col min="6" max="6" width="11.85546875" style="384" hidden="1" customWidth="1"/>
    <col min="7" max="7" width="36" style="384" hidden="1" customWidth="1"/>
    <col min="8" max="8" width="14" style="386" customWidth="1"/>
    <col min="9" max="9" width="15.42578125" style="386" customWidth="1"/>
    <col min="10" max="10" width="14.42578125" style="386" customWidth="1"/>
    <col min="11" max="16384" width="9.140625" style="365"/>
  </cols>
  <sheetData>
    <row r="1" spans="1:10" ht="93.75" customHeight="1">
      <c r="A1" s="583" t="s">
        <v>549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s="363" customFormat="1" ht="38.25">
      <c r="A2" s="366" t="s">
        <v>0</v>
      </c>
      <c r="B2" s="366" t="s">
        <v>365</v>
      </c>
      <c r="C2" s="366" t="s">
        <v>366</v>
      </c>
      <c r="D2" s="366" t="s">
        <v>367</v>
      </c>
      <c r="E2" s="366" t="s">
        <v>368</v>
      </c>
      <c r="F2" s="366" t="s">
        <v>369</v>
      </c>
      <c r="G2" s="366" t="s">
        <v>370</v>
      </c>
      <c r="H2" s="584" t="s">
        <v>360</v>
      </c>
      <c r="I2" s="585"/>
      <c r="J2" s="550"/>
    </row>
    <row r="3" spans="1:10" s="368" customFormat="1" ht="12.75">
      <c r="A3" s="448"/>
      <c r="B3" s="450" t="s">
        <v>546</v>
      </c>
      <c r="C3" s="367"/>
      <c r="D3" s="367"/>
      <c r="F3" s="448"/>
      <c r="G3" s="448"/>
      <c r="H3" s="369" t="s">
        <v>372</v>
      </c>
      <c r="I3" s="369" t="s">
        <v>373</v>
      </c>
      <c r="J3" s="369" t="s">
        <v>374</v>
      </c>
    </row>
    <row r="4" spans="1:10" s="374" customFormat="1" ht="12.75">
      <c r="A4" s="366">
        <v>1</v>
      </c>
      <c r="B4" s="373" t="s">
        <v>375</v>
      </c>
      <c r="C4" s="366">
        <v>266</v>
      </c>
      <c r="D4" s="366">
        <v>238</v>
      </c>
      <c r="E4" s="366"/>
      <c r="F4" s="366"/>
      <c r="G4" s="366"/>
      <c r="H4" s="352">
        <v>2907</v>
      </c>
      <c r="I4" s="352">
        <v>2035</v>
      </c>
      <c r="J4" s="352">
        <v>872</v>
      </c>
    </row>
    <row r="5" spans="1:10" s="374" customFormat="1" ht="12.75">
      <c r="A5" s="366">
        <v>2</v>
      </c>
      <c r="B5" s="375" t="s">
        <v>376</v>
      </c>
      <c r="C5" s="366">
        <v>45</v>
      </c>
      <c r="D5" s="366">
        <v>3</v>
      </c>
      <c r="E5" s="366"/>
      <c r="F5" s="366"/>
      <c r="G5" s="366"/>
      <c r="H5" s="352">
        <v>500</v>
      </c>
      <c r="I5" s="352">
        <v>350</v>
      </c>
      <c r="J5" s="352">
        <v>150</v>
      </c>
    </row>
    <row r="6" spans="1:10" s="374" customFormat="1" ht="12.75">
      <c r="A6" s="366">
        <v>3</v>
      </c>
      <c r="B6" s="373" t="s">
        <v>377</v>
      </c>
      <c r="C6" s="366">
        <v>80</v>
      </c>
      <c r="D6" s="366">
        <v>39</v>
      </c>
      <c r="E6" s="366"/>
      <c r="F6" s="366"/>
      <c r="G6" s="366"/>
      <c r="H6" s="352">
        <v>2997</v>
      </c>
      <c r="I6" s="352">
        <v>2098</v>
      </c>
      <c r="J6" s="352">
        <v>899</v>
      </c>
    </row>
    <row r="7" spans="1:10" s="374" customFormat="1" ht="25.5">
      <c r="A7" s="366">
        <v>4</v>
      </c>
      <c r="B7" s="373" t="s">
        <v>378</v>
      </c>
      <c r="C7" s="366"/>
      <c r="D7" s="366"/>
      <c r="E7" s="366"/>
      <c r="F7" s="366"/>
      <c r="G7" s="366"/>
      <c r="H7" s="352">
        <v>2744</v>
      </c>
      <c r="I7" s="352">
        <v>1921</v>
      </c>
      <c r="J7" s="352">
        <v>823</v>
      </c>
    </row>
    <row r="8" spans="1:10" s="374" customFormat="1" ht="12.75">
      <c r="A8" s="366">
        <v>5</v>
      </c>
      <c r="B8" s="373" t="s">
        <v>379</v>
      </c>
      <c r="C8" s="366"/>
      <c r="D8" s="366"/>
      <c r="E8" s="366"/>
      <c r="F8" s="366"/>
      <c r="G8" s="366"/>
      <c r="H8" s="352">
        <v>6370</v>
      </c>
      <c r="I8" s="352">
        <v>4459</v>
      </c>
      <c r="J8" s="352">
        <v>1911</v>
      </c>
    </row>
    <row r="9" spans="1:10" s="374" customFormat="1" ht="25.5">
      <c r="A9" s="366">
        <v>6</v>
      </c>
      <c r="B9" s="373" t="s">
        <v>380</v>
      </c>
      <c r="C9" s="366"/>
      <c r="D9" s="366"/>
      <c r="E9" s="366"/>
      <c r="F9" s="366"/>
      <c r="G9" s="366"/>
      <c r="H9" s="352">
        <v>4116</v>
      </c>
      <c r="I9" s="352">
        <v>2881</v>
      </c>
      <c r="J9" s="352">
        <v>1235</v>
      </c>
    </row>
    <row r="10" spans="1:10" s="374" customFormat="1" ht="25.5">
      <c r="A10" s="366">
        <v>7</v>
      </c>
      <c r="B10" s="373" t="s">
        <v>381</v>
      </c>
      <c r="C10" s="366"/>
      <c r="D10" s="366"/>
      <c r="E10" s="366"/>
      <c r="F10" s="366"/>
      <c r="G10" s="366"/>
      <c r="H10" s="352">
        <v>4116</v>
      </c>
      <c r="I10" s="352">
        <v>2881</v>
      </c>
      <c r="J10" s="352">
        <v>1235</v>
      </c>
    </row>
    <row r="11" spans="1:10" s="374" customFormat="1" ht="25.5">
      <c r="A11" s="366">
        <v>8</v>
      </c>
      <c r="B11" s="373" t="s">
        <v>382</v>
      </c>
      <c r="C11" s="366"/>
      <c r="D11" s="366"/>
      <c r="E11" s="366"/>
      <c r="F11" s="366"/>
      <c r="G11" s="366"/>
      <c r="H11" s="352">
        <v>2000</v>
      </c>
      <c r="I11" s="352">
        <v>200</v>
      </c>
      <c r="J11" s="352">
        <v>1800</v>
      </c>
    </row>
    <row r="12" spans="1:10" s="374" customFormat="1" ht="12.75">
      <c r="A12" s="366">
        <v>9</v>
      </c>
      <c r="B12" s="375" t="s">
        <v>383</v>
      </c>
      <c r="C12" s="366"/>
      <c r="D12" s="366"/>
      <c r="E12" s="366"/>
      <c r="F12" s="366"/>
      <c r="G12" s="366"/>
      <c r="H12" s="352">
        <v>500</v>
      </c>
      <c r="I12" s="352">
        <v>350</v>
      </c>
      <c r="J12" s="352">
        <v>150</v>
      </c>
    </row>
    <row r="13" spans="1:10" s="374" customFormat="1" ht="12.75">
      <c r="A13" s="366">
        <v>10</v>
      </c>
      <c r="B13" s="375" t="s">
        <v>384</v>
      </c>
      <c r="C13" s="366"/>
      <c r="D13" s="366"/>
      <c r="E13" s="366"/>
      <c r="F13" s="366"/>
      <c r="G13" s="366"/>
      <c r="H13" s="352">
        <v>5351</v>
      </c>
      <c r="I13" s="352">
        <v>3746</v>
      </c>
      <c r="J13" s="352">
        <v>1605</v>
      </c>
    </row>
    <row r="14" spans="1:10" s="374" customFormat="1" ht="12.75">
      <c r="A14" s="366">
        <v>11</v>
      </c>
      <c r="B14" s="375" t="s">
        <v>333</v>
      </c>
      <c r="C14" s="366"/>
      <c r="D14" s="366"/>
      <c r="E14" s="366"/>
      <c r="F14" s="366"/>
      <c r="G14" s="366"/>
      <c r="H14" s="352">
        <v>1200</v>
      </c>
      <c r="I14" s="352">
        <v>1100</v>
      </c>
      <c r="J14" s="352">
        <v>100</v>
      </c>
    </row>
    <row r="15" spans="1:10" s="374" customFormat="1" ht="12.75">
      <c r="A15" s="366">
        <v>12</v>
      </c>
      <c r="B15" s="373" t="s">
        <v>385</v>
      </c>
      <c r="C15" s="366"/>
      <c r="D15" s="366"/>
      <c r="E15" s="366"/>
      <c r="F15" s="366"/>
      <c r="G15" s="366"/>
      <c r="H15" s="352"/>
      <c r="I15" s="352"/>
      <c r="J15" s="352"/>
    </row>
    <row r="16" spans="1:10" s="374" customFormat="1" ht="12.75">
      <c r="A16" s="366">
        <v>13</v>
      </c>
      <c r="B16" s="373" t="s">
        <v>386</v>
      </c>
      <c r="C16" s="366"/>
      <c r="D16" s="366"/>
      <c r="E16" s="366"/>
      <c r="F16" s="366"/>
      <c r="G16" s="366"/>
      <c r="H16" s="352">
        <v>1500</v>
      </c>
      <c r="I16" s="352">
        <v>500</v>
      </c>
      <c r="J16" s="352">
        <v>1000</v>
      </c>
    </row>
    <row r="17" spans="1:10" s="374" customFormat="1" ht="12.75">
      <c r="A17" s="366">
        <v>14</v>
      </c>
      <c r="B17" s="373" t="s">
        <v>387</v>
      </c>
      <c r="C17" s="366"/>
      <c r="D17" s="366"/>
      <c r="E17" s="366"/>
      <c r="F17" s="366"/>
      <c r="G17" s="366"/>
      <c r="H17" s="352">
        <v>4410</v>
      </c>
      <c r="I17" s="352">
        <v>3087</v>
      </c>
      <c r="J17" s="352">
        <v>1323</v>
      </c>
    </row>
    <row r="18" spans="1:10" s="374" customFormat="1" ht="12.75">
      <c r="A18" s="366">
        <v>15</v>
      </c>
      <c r="B18" s="373" t="s">
        <v>388</v>
      </c>
      <c r="C18" s="366"/>
      <c r="D18" s="366"/>
      <c r="E18" s="366"/>
      <c r="F18" s="366"/>
      <c r="G18" s="366"/>
      <c r="H18" s="352">
        <v>1032</v>
      </c>
      <c r="I18" s="352">
        <v>722</v>
      </c>
      <c r="J18" s="352">
        <v>310</v>
      </c>
    </row>
    <row r="19" spans="1:10" s="374" customFormat="1" ht="12.75">
      <c r="A19" s="366">
        <v>16</v>
      </c>
      <c r="B19" s="373" t="s">
        <v>389</v>
      </c>
      <c r="C19" s="366"/>
      <c r="D19" s="366"/>
      <c r="E19" s="366"/>
      <c r="F19" s="366"/>
      <c r="G19" s="366"/>
      <c r="H19" s="352">
        <v>264</v>
      </c>
      <c r="I19" s="352">
        <v>185</v>
      </c>
      <c r="J19" s="352">
        <v>79</v>
      </c>
    </row>
    <row r="20" spans="1:10" s="374" customFormat="1" ht="12.75">
      <c r="A20" s="366">
        <v>17</v>
      </c>
      <c r="B20" s="373" t="s">
        <v>390</v>
      </c>
      <c r="C20" s="366"/>
      <c r="D20" s="366"/>
      <c r="E20" s="366"/>
      <c r="F20" s="366"/>
      <c r="G20" s="366"/>
      <c r="H20" s="352">
        <v>4410</v>
      </c>
      <c r="I20" s="352">
        <v>3087</v>
      </c>
      <c r="J20" s="352">
        <v>1323</v>
      </c>
    </row>
    <row r="21" spans="1:10" s="374" customFormat="1" ht="12.75">
      <c r="A21" s="366">
        <v>18</v>
      </c>
      <c r="B21" s="373" t="s">
        <v>321</v>
      </c>
      <c r="C21" s="366"/>
      <c r="D21" s="366"/>
      <c r="E21" s="366"/>
      <c r="F21" s="366"/>
      <c r="G21" s="366"/>
      <c r="H21" s="352">
        <v>8496</v>
      </c>
      <c r="I21" s="352">
        <v>5840</v>
      </c>
      <c r="J21" s="352">
        <v>2656</v>
      </c>
    </row>
    <row r="22" spans="1:10" s="374" customFormat="1" ht="12.75">
      <c r="A22" s="366">
        <v>19</v>
      </c>
      <c r="B22" s="373" t="s">
        <v>391</v>
      </c>
      <c r="C22" s="366"/>
      <c r="D22" s="366"/>
      <c r="E22" s="366"/>
      <c r="F22" s="366"/>
      <c r="G22" s="366"/>
      <c r="H22" s="352">
        <v>5100</v>
      </c>
      <c r="I22" s="352">
        <v>3570</v>
      </c>
      <c r="J22" s="352">
        <v>1530</v>
      </c>
    </row>
    <row r="23" spans="1:10" s="374" customFormat="1" ht="12.75">
      <c r="A23" s="366">
        <v>20</v>
      </c>
      <c r="B23" s="373" t="s">
        <v>268</v>
      </c>
      <c r="C23" s="366"/>
      <c r="D23" s="366"/>
      <c r="E23" s="366"/>
      <c r="F23" s="366"/>
      <c r="G23" s="366"/>
      <c r="H23" s="352">
        <v>2063</v>
      </c>
      <c r="I23" s="352">
        <v>1444</v>
      </c>
      <c r="J23" s="352">
        <v>619</v>
      </c>
    </row>
    <row r="24" spans="1:10" s="374" customFormat="1" ht="12.75">
      <c r="A24" s="366">
        <v>21</v>
      </c>
      <c r="B24" s="373" t="s">
        <v>269</v>
      </c>
      <c r="C24" s="366">
        <v>539</v>
      </c>
      <c r="D24" s="366">
        <v>516</v>
      </c>
      <c r="E24" s="366"/>
      <c r="F24" s="366"/>
      <c r="G24" s="366"/>
      <c r="H24" s="352">
        <v>3499</v>
      </c>
      <c r="I24" s="352">
        <v>2449</v>
      </c>
      <c r="J24" s="352">
        <v>1050</v>
      </c>
    </row>
    <row r="25" spans="1:10" s="374" customFormat="1" ht="12.75">
      <c r="A25" s="366">
        <v>22</v>
      </c>
      <c r="B25" s="373" t="s">
        <v>270</v>
      </c>
      <c r="C25" s="366">
        <v>2447</v>
      </c>
      <c r="D25" s="366">
        <v>3231</v>
      </c>
      <c r="E25" s="366"/>
      <c r="F25" s="366"/>
      <c r="G25" s="366"/>
      <c r="H25" s="352">
        <v>3499</v>
      </c>
      <c r="I25" s="352">
        <v>2449</v>
      </c>
      <c r="J25" s="352">
        <v>1050</v>
      </c>
    </row>
    <row r="26" spans="1:10" s="374" customFormat="1" ht="25.5">
      <c r="A26" s="366">
        <v>23</v>
      </c>
      <c r="B26" s="373" t="s">
        <v>392</v>
      </c>
      <c r="C26" s="366"/>
      <c r="D26" s="366"/>
      <c r="E26" s="366"/>
      <c r="F26" s="366"/>
      <c r="G26" s="366"/>
      <c r="H26" s="352">
        <v>2940</v>
      </c>
      <c r="I26" s="352">
        <v>2058</v>
      </c>
      <c r="J26" s="352">
        <v>882</v>
      </c>
    </row>
    <row r="27" spans="1:10" s="374" customFormat="1" ht="12.75">
      <c r="A27" s="366">
        <v>24</v>
      </c>
      <c r="B27" s="375" t="s">
        <v>393</v>
      </c>
      <c r="C27" s="366"/>
      <c r="D27" s="366"/>
      <c r="E27" s="366"/>
      <c r="F27" s="366"/>
      <c r="G27" s="366"/>
      <c r="H27" s="352">
        <v>2940</v>
      </c>
      <c r="I27" s="352">
        <v>2058</v>
      </c>
      <c r="J27" s="352">
        <v>882</v>
      </c>
    </row>
    <row r="28" spans="1:10" s="374" customFormat="1" ht="12.75">
      <c r="A28" s="366">
        <v>25</v>
      </c>
      <c r="B28" s="375" t="s">
        <v>325</v>
      </c>
      <c r="C28" s="366"/>
      <c r="D28" s="366"/>
      <c r="E28" s="366"/>
      <c r="F28" s="366"/>
      <c r="G28" s="366"/>
      <c r="H28" s="352">
        <v>9205</v>
      </c>
      <c r="I28" s="352">
        <v>3682</v>
      </c>
      <c r="J28" s="352">
        <v>5523</v>
      </c>
    </row>
    <row r="29" spans="1:10" s="374" customFormat="1" ht="12.75">
      <c r="A29" s="366">
        <v>26</v>
      </c>
      <c r="B29" s="375" t="s">
        <v>394</v>
      </c>
      <c r="C29" s="366"/>
      <c r="D29" s="366"/>
      <c r="E29" s="366"/>
      <c r="F29" s="366"/>
      <c r="G29" s="366"/>
      <c r="H29" s="352">
        <v>4900</v>
      </c>
      <c r="I29" s="352">
        <v>2500</v>
      </c>
      <c r="J29" s="352">
        <v>2400</v>
      </c>
    </row>
    <row r="30" spans="1:10" s="374" customFormat="1" ht="12.75">
      <c r="A30" s="366">
        <v>27</v>
      </c>
      <c r="B30" s="375" t="s">
        <v>395</v>
      </c>
      <c r="C30" s="366"/>
      <c r="D30" s="366"/>
      <c r="E30" s="366"/>
      <c r="F30" s="366"/>
      <c r="G30" s="366"/>
      <c r="H30" s="352">
        <v>1960</v>
      </c>
      <c r="I30" s="352">
        <v>1372</v>
      </c>
      <c r="J30" s="352">
        <v>588</v>
      </c>
    </row>
    <row r="31" spans="1:10" s="374" customFormat="1" ht="12.75">
      <c r="A31" s="366">
        <v>28</v>
      </c>
      <c r="B31" s="375" t="s">
        <v>396</v>
      </c>
      <c r="C31" s="366"/>
      <c r="D31" s="366"/>
      <c r="E31" s="366"/>
      <c r="F31" s="366"/>
      <c r="G31" s="366"/>
      <c r="H31" s="352">
        <v>4500</v>
      </c>
      <c r="I31" s="352">
        <v>4320</v>
      </c>
      <c r="J31" s="352">
        <v>180</v>
      </c>
    </row>
    <row r="32" spans="1:10" s="374" customFormat="1" ht="12.75">
      <c r="A32" s="366">
        <v>29</v>
      </c>
      <c r="B32" s="373" t="s">
        <v>233</v>
      </c>
      <c r="C32" s="366"/>
      <c r="D32" s="366"/>
      <c r="E32" s="366"/>
      <c r="F32" s="366"/>
      <c r="G32" s="366"/>
      <c r="H32" s="352">
        <v>1500</v>
      </c>
      <c r="I32" s="352">
        <v>200</v>
      </c>
      <c r="J32" s="352">
        <v>1300</v>
      </c>
    </row>
    <row r="33" spans="1:10" s="374" customFormat="1" ht="12.75">
      <c r="A33" s="366"/>
      <c r="B33" s="377" t="s">
        <v>371</v>
      </c>
      <c r="C33" s="366"/>
      <c r="D33" s="366"/>
      <c r="E33" s="347"/>
      <c r="F33" s="366"/>
      <c r="G33" s="366"/>
      <c r="H33" s="369">
        <v>95019</v>
      </c>
      <c r="I33" s="369">
        <v>61544</v>
      </c>
      <c r="J33" s="369">
        <v>33475</v>
      </c>
    </row>
    <row r="34" spans="1:10" s="374" customFormat="1" ht="38.25">
      <c r="A34" s="366"/>
      <c r="B34" s="371" t="s">
        <v>363</v>
      </c>
      <c r="C34" s="366"/>
      <c r="D34" s="366"/>
      <c r="E34" s="347"/>
      <c r="F34" s="366"/>
      <c r="G34" s="366"/>
      <c r="H34" s="352">
        <v>1939</v>
      </c>
      <c r="I34" s="352"/>
      <c r="J34" s="352"/>
    </row>
    <row r="35" spans="1:10" s="374" customFormat="1" ht="25.5">
      <c r="A35" s="366"/>
      <c r="B35" s="449" t="s">
        <v>537</v>
      </c>
      <c r="C35" s="366"/>
      <c r="D35" s="366"/>
      <c r="E35" s="347"/>
      <c r="F35" s="366"/>
      <c r="G35" s="366"/>
      <c r="H35" s="369">
        <f>H33+H34</f>
        <v>96958</v>
      </c>
      <c r="I35" s="352"/>
      <c r="J35" s="352"/>
    </row>
    <row r="36" spans="1:10" s="370" customFormat="1" ht="18" customHeight="1">
      <c r="A36" s="376"/>
      <c r="B36" s="377" t="s">
        <v>545</v>
      </c>
      <c r="C36" s="377"/>
      <c r="D36" s="377"/>
      <c r="F36" s="377"/>
      <c r="G36" s="377"/>
      <c r="H36" s="369"/>
      <c r="I36" s="369"/>
      <c r="J36" s="369"/>
    </row>
    <row r="37" spans="1:10" s="374" customFormat="1" ht="12.75">
      <c r="A37" s="366">
        <v>1</v>
      </c>
      <c r="B37" s="375" t="s">
        <v>398</v>
      </c>
      <c r="C37" s="366">
        <v>709</v>
      </c>
      <c r="D37" s="366">
        <v>1214</v>
      </c>
      <c r="E37" s="366"/>
      <c r="F37" s="366"/>
      <c r="G37" s="366"/>
      <c r="H37" s="352">
        <v>500</v>
      </c>
      <c r="I37" s="352">
        <v>350</v>
      </c>
      <c r="J37" s="352">
        <v>150</v>
      </c>
    </row>
    <row r="38" spans="1:10" s="374" customFormat="1" ht="12.75">
      <c r="A38" s="366">
        <v>2</v>
      </c>
      <c r="B38" s="375" t="s">
        <v>376</v>
      </c>
      <c r="C38" s="366">
        <v>2265</v>
      </c>
      <c r="D38" s="366">
        <v>4378</v>
      </c>
      <c r="E38" s="366"/>
      <c r="F38" s="366"/>
      <c r="G38" s="366"/>
      <c r="H38" s="352">
        <v>500</v>
      </c>
      <c r="I38" s="352">
        <v>350</v>
      </c>
      <c r="J38" s="352">
        <v>150</v>
      </c>
    </row>
    <row r="39" spans="1:10" s="374" customFormat="1" ht="12.75">
      <c r="A39" s="366">
        <v>3</v>
      </c>
      <c r="B39" s="375" t="s">
        <v>379</v>
      </c>
      <c r="C39" s="366">
        <v>1400</v>
      </c>
      <c r="D39" s="366">
        <v>2381</v>
      </c>
      <c r="E39" s="366"/>
      <c r="F39" s="366"/>
      <c r="G39" s="366"/>
      <c r="H39" s="352">
        <v>1176</v>
      </c>
      <c r="I39" s="352">
        <v>823</v>
      </c>
      <c r="J39" s="352">
        <v>353</v>
      </c>
    </row>
    <row r="40" spans="1:10" s="374" customFormat="1" ht="25.5">
      <c r="A40" s="366">
        <v>4</v>
      </c>
      <c r="B40" s="375" t="s">
        <v>380</v>
      </c>
      <c r="C40" s="366">
        <v>163</v>
      </c>
      <c r="D40" s="366">
        <v>115</v>
      </c>
      <c r="E40" s="366"/>
      <c r="F40" s="366"/>
      <c r="G40" s="366"/>
      <c r="H40" s="352">
        <v>1333</v>
      </c>
      <c r="I40" s="352">
        <v>933</v>
      </c>
      <c r="J40" s="352">
        <v>400</v>
      </c>
    </row>
    <row r="41" spans="1:10" s="374" customFormat="1" ht="25.5">
      <c r="A41" s="366">
        <v>5</v>
      </c>
      <c r="B41" s="375" t="s">
        <v>382</v>
      </c>
      <c r="C41" s="366">
        <v>914</v>
      </c>
      <c r="D41" s="366">
        <v>1191</v>
      </c>
      <c r="E41" s="366"/>
      <c r="F41" s="366"/>
      <c r="G41" s="366"/>
      <c r="H41" s="352">
        <v>392</v>
      </c>
      <c r="I41" s="352">
        <v>40</v>
      </c>
      <c r="J41" s="352">
        <v>352</v>
      </c>
    </row>
    <row r="42" spans="1:10" s="374" customFormat="1" ht="12.75">
      <c r="A42" s="366">
        <v>6</v>
      </c>
      <c r="B42" s="375" t="s">
        <v>399</v>
      </c>
      <c r="C42" s="366">
        <v>399</v>
      </c>
      <c r="D42" s="366">
        <v>394</v>
      </c>
      <c r="E42" s="366"/>
      <c r="F42" s="366"/>
      <c r="G42" s="366"/>
      <c r="H42" s="352">
        <v>500</v>
      </c>
      <c r="I42" s="352">
        <v>350</v>
      </c>
      <c r="J42" s="352">
        <v>150</v>
      </c>
    </row>
    <row r="43" spans="1:10" s="374" customFormat="1" ht="12.75">
      <c r="A43" s="366">
        <v>7</v>
      </c>
      <c r="B43" s="375" t="s">
        <v>383</v>
      </c>
      <c r="C43" s="366">
        <v>974</v>
      </c>
      <c r="D43" s="366">
        <v>1445</v>
      </c>
      <c r="E43" s="366"/>
      <c r="F43" s="366"/>
      <c r="G43" s="366"/>
      <c r="H43" s="352">
        <v>226</v>
      </c>
      <c r="I43" s="352">
        <v>158</v>
      </c>
      <c r="J43" s="352">
        <v>68</v>
      </c>
    </row>
    <row r="44" spans="1:10" s="374" customFormat="1" ht="12.75">
      <c r="A44" s="366">
        <v>8</v>
      </c>
      <c r="B44" s="375" t="s">
        <v>384</v>
      </c>
      <c r="C44" s="366">
        <v>8851</v>
      </c>
      <c r="D44" s="366">
        <v>8654</v>
      </c>
      <c r="E44" s="366"/>
      <c r="F44" s="366"/>
      <c r="G44" s="366"/>
      <c r="H44" s="352">
        <v>3943</v>
      </c>
      <c r="I44" s="352">
        <v>2760</v>
      </c>
      <c r="J44" s="352">
        <v>1183</v>
      </c>
    </row>
    <row r="45" spans="1:10" s="374" customFormat="1" ht="12.75">
      <c r="A45" s="366">
        <v>9</v>
      </c>
      <c r="B45" s="375" t="s">
        <v>333</v>
      </c>
      <c r="C45" s="366">
        <v>3852</v>
      </c>
      <c r="D45" s="366">
        <v>6691</v>
      </c>
      <c r="E45" s="366"/>
      <c r="F45" s="366"/>
      <c r="G45" s="366"/>
      <c r="H45" s="352">
        <v>750</v>
      </c>
      <c r="I45" s="352">
        <v>730</v>
      </c>
      <c r="J45" s="352">
        <v>20</v>
      </c>
    </row>
    <row r="46" spans="1:10" s="374" customFormat="1" ht="12.75">
      <c r="A46" s="366">
        <v>10</v>
      </c>
      <c r="B46" s="375" t="s">
        <v>385</v>
      </c>
      <c r="C46" s="366">
        <v>480</v>
      </c>
      <c r="D46" s="366">
        <v>276</v>
      </c>
      <c r="E46" s="366"/>
      <c r="F46" s="366"/>
      <c r="G46" s="366"/>
      <c r="H46" s="352">
        <v>980</v>
      </c>
      <c r="I46" s="352">
        <v>686</v>
      </c>
      <c r="J46" s="352">
        <v>294</v>
      </c>
    </row>
    <row r="47" spans="1:10" s="374" customFormat="1" ht="12.75">
      <c r="A47" s="366">
        <v>11</v>
      </c>
      <c r="B47" s="375" t="s">
        <v>321</v>
      </c>
      <c r="C47" s="366">
        <v>4037</v>
      </c>
      <c r="D47" s="366">
        <v>4443</v>
      </c>
      <c r="E47" s="366"/>
      <c r="F47" s="366"/>
      <c r="G47" s="366"/>
      <c r="H47" s="352">
        <v>9037</v>
      </c>
      <c r="I47" s="352">
        <v>3375</v>
      </c>
      <c r="J47" s="352">
        <v>5662</v>
      </c>
    </row>
    <row r="48" spans="1:10" s="374" customFormat="1" ht="12.75">
      <c r="A48" s="366">
        <v>12</v>
      </c>
      <c r="B48" s="375" t="s">
        <v>400</v>
      </c>
      <c r="C48" s="366">
        <v>0</v>
      </c>
      <c r="D48" s="366">
        <v>0</v>
      </c>
      <c r="E48" s="366"/>
      <c r="F48" s="366"/>
      <c r="G48" s="366"/>
      <c r="H48" s="352">
        <v>470</v>
      </c>
      <c r="I48" s="352">
        <v>329</v>
      </c>
      <c r="J48" s="352">
        <v>141</v>
      </c>
    </row>
    <row r="49" spans="1:10" s="374" customFormat="1" ht="25.5">
      <c r="A49" s="366">
        <v>13</v>
      </c>
      <c r="B49" s="375" t="s">
        <v>392</v>
      </c>
      <c r="C49" s="366">
        <v>0</v>
      </c>
      <c r="D49" s="366">
        <v>0</v>
      </c>
      <c r="E49" s="366"/>
      <c r="F49" s="366"/>
      <c r="G49" s="366"/>
      <c r="H49" s="352">
        <v>707</v>
      </c>
      <c r="I49" s="352">
        <v>495</v>
      </c>
      <c r="J49" s="352">
        <v>212</v>
      </c>
    </row>
    <row r="50" spans="1:10" s="374" customFormat="1" ht="12.75">
      <c r="A50" s="366">
        <v>14</v>
      </c>
      <c r="B50" s="375" t="s">
        <v>401</v>
      </c>
      <c r="C50" s="366">
        <v>1616</v>
      </c>
      <c r="D50" s="366">
        <v>2119</v>
      </c>
      <c r="E50" s="366"/>
      <c r="F50" s="366"/>
      <c r="G50" s="366"/>
      <c r="H50" s="352">
        <v>500</v>
      </c>
      <c r="I50" s="352">
        <v>350</v>
      </c>
      <c r="J50" s="352">
        <v>150</v>
      </c>
    </row>
    <row r="51" spans="1:10" s="374" customFormat="1" ht="12.75">
      <c r="A51" s="366">
        <v>15</v>
      </c>
      <c r="B51" s="375" t="s">
        <v>402</v>
      </c>
      <c r="C51" s="366">
        <v>2001</v>
      </c>
      <c r="D51" s="366">
        <v>1917</v>
      </c>
      <c r="E51" s="366"/>
      <c r="F51" s="366"/>
      <c r="G51" s="366"/>
      <c r="H51" s="352">
        <v>500</v>
      </c>
      <c r="I51" s="352">
        <v>350</v>
      </c>
      <c r="J51" s="352">
        <v>150</v>
      </c>
    </row>
    <row r="52" spans="1:10" s="374" customFormat="1" ht="12.75">
      <c r="A52" s="366">
        <v>16</v>
      </c>
      <c r="B52" s="375" t="s">
        <v>403</v>
      </c>
      <c r="C52" s="366">
        <v>1262</v>
      </c>
      <c r="D52" s="366">
        <v>1850</v>
      </c>
      <c r="E52" s="366"/>
      <c r="F52" s="366"/>
      <c r="G52" s="366"/>
      <c r="H52" s="352">
        <v>500</v>
      </c>
      <c r="I52" s="352">
        <v>350</v>
      </c>
      <c r="J52" s="352">
        <v>150</v>
      </c>
    </row>
    <row r="53" spans="1:10" s="374" customFormat="1" ht="12.75">
      <c r="A53" s="366">
        <v>17</v>
      </c>
      <c r="B53" s="375" t="s">
        <v>393</v>
      </c>
      <c r="C53" s="366">
        <v>390</v>
      </c>
      <c r="D53" s="366">
        <v>312</v>
      </c>
      <c r="E53" s="366"/>
      <c r="F53" s="366"/>
      <c r="G53" s="366"/>
      <c r="H53" s="352">
        <v>1744</v>
      </c>
      <c r="I53" s="352">
        <v>1221</v>
      </c>
      <c r="J53" s="352">
        <v>523</v>
      </c>
    </row>
    <row r="54" spans="1:10" s="374" customFormat="1" ht="12.75">
      <c r="A54" s="366">
        <v>18</v>
      </c>
      <c r="B54" s="375" t="s">
        <v>325</v>
      </c>
      <c r="C54" s="366">
        <v>647</v>
      </c>
      <c r="D54" s="366">
        <v>0</v>
      </c>
      <c r="E54" s="366"/>
      <c r="F54" s="366"/>
      <c r="G54" s="366"/>
      <c r="H54" s="352">
        <v>10047</v>
      </c>
      <c r="I54" s="352">
        <v>2009</v>
      </c>
      <c r="J54" s="352">
        <v>8038</v>
      </c>
    </row>
    <row r="55" spans="1:10" s="374" customFormat="1" ht="12.75">
      <c r="A55" s="366">
        <v>19</v>
      </c>
      <c r="B55" s="375" t="s">
        <v>394</v>
      </c>
      <c r="C55" s="366">
        <v>259</v>
      </c>
      <c r="D55" s="366">
        <v>141</v>
      </c>
      <c r="E55" s="366"/>
      <c r="F55" s="366"/>
      <c r="G55" s="366"/>
      <c r="H55" s="352">
        <v>2000</v>
      </c>
      <c r="I55" s="352">
        <v>700</v>
      </c>
      <c r="J55" s="352">
        <v>1300</v>
      </c>
    </row>
    <row r="56" spans="1:10" s="374" customFormat="1" ht="12.75">
      <c r="A56" s="366">
        <v>20</v>
      </c>
      <c r="B56" s="375" t="s">
        <v>395</v>
      </c>
      <c r="C56" s="366"/>
      <c r="D56" s="366"/>
      <c r="E56" s="366"/>
      <c r="F56" s="366"/>
      <c r="G56" s="366"/>
      <c r="H56" s="352">
        <v>490</v>
      </c>
      <c r="I56" s="352">
        <v>343</v>
      </c>
      <c r="J56" s="352">
        <v>147</v>
      </c>
    </row>
    <row r="57" spans="1:10" s="374" customFormat="1" ht="12.75">
      <c r="A57" s="366">
        <v>21</v>
      </c>
      <c r="B57" s="375" t="s">
        <v>396</v>
      </c>
      <c r="C57" s="366"/>
      <c r="D57" s="366"/>
      <c r="E57" s="366"/>
      <c r="F57" s="366"/>
      <c r="G57" s="366"/>
      <c r="H57" s="352">
        <v>2275</v>
      </c>
      <c r="I57" s="352">
        <v>2184</v>
      </c>
      <c r="J57" s="352">
        <v>91</v>
      </c>
    </row>
    <row r="58" spans="1:10" s="374" customFormat="1" ht="12.75">
      <c r="A58" s="366">
        <v>22</v>
      </c>
      <c r="B58" s="375" t="s">
        <v>404</v>
      </c>
      <c r="C58" s="366"/>
      <c r="D58" s="366"/>
      <c r="E58" s="366"/>
      <c r="F58" s="366"/>
      <c r="G58" s="366"/>
      <c r="H58" s="352">
        <v>500</v>
      </c>
      <c r="I58" s="352">
        <v>350</v>
      </c>
      <c r="J58" s="352">
        <v>150</v>
      </c>
    </row>
    <row r="59" spans="1:10" s="374" customFormat="1" ht="12.75">
      <c r="A59" s="366">
        <v>23</v>
      </c>
      <c r="B59" s="375" t="s">
        <v>405</v>
      </c>
      <c r="C59" s="366"/>
      <c r="D59" s="366"/>
      <c r="E59" s="366"/>
      <c r="F59" s="366"/>
      <c r="G59" s="366"/>
      <c r="H59" s="352">
        <v>500</v>
      </c>
      <c r="I59" s="352">
        <v>350</v>
      </c>
      <c r="J59" s="352">
        <v>150</v>
      </c>
    </row>
    <row r="60" spans="1:10" s="374" customFormat="1" ht="12.75">
      <c r="A60" s="366">
        <v>24</v>
      </c>
      <c r="B60" s="373" t="s">
        <v>280</v>
      </c>
      <c r="C60" s="366"/>
      <c r="D60" s="366"/>
      <c r="E60" s="347"/>
      <c r="F60" s="366"/>
      <c r="G60" s="366"/>
      <c r="H60" s="352">
        <v>1547</v>
      </c>
      <c r="I60" s="352">
        <v>300</v>
      </c>
      <c r="J60" s="352">
        <v>1247</v>
      </c>
    </row>
    <row r="61" spans="1:10" s="374" customFormat="1" ht="12.75">
      <c r="A61" s="366"/>
      <c r="B61" s="377" t="s">
        <v>397</v>
      </c>
      <c r="C61" s="377"/>
      <c r="D61" s="377"/>
      <c r="E61" s="370"/>
      <c r="F61" s="377"/>
      <c r="G61" s="377"/>
      <c r="H61" s="369">
        <v>41117</v>
      </c>
      <c r="I61" s="369">
        <v>19886</v>
      </c>
      <c r="J61" s="369">
        <v>21231</v>
      </c>
    </row>
    <row r="62" spans="1:10" s="374" customFormat="1" ht="38.25">
      <c r="A62" s="366"/>
      <c r="B62" s="371" t="s">
        <v>363</v>
      </c>
      <c r="C62" s="366"/>
      <c r="D62" s="366"/>
      <c r="E62" s="347"/>
      <c r="F62" s="366"/>
      <c r="G62" s="366"/>
      <c r="H62" s="352">
        <v>839</v>
      </c>
      <c r="I62" s="352"/>
      <c r="J62" s="352"/>
    </row>
    <row r="63" spans="1:10" s="374" customFormat="1" ht="25.5">
      <c r="A63" s="366"/>
      <c r="B63" s="449" t="s">
        <v>538</v>
      </c>
      <c r="C63" s="366"/>
      <c r="D63" s="366"/>
      <c r="E63" s="347"/>
      <c r="F63" s="366"/>
      <c r="G63" s="366"/>
      <c r="H63" s="369">
        <f>H61+H62</f>
        <v>41956</v>
      </c>
      <c r="I63" s="352"/>
      <c r="J63" s="352"/>
    </row>
    <row r="64" spans="1:10" s="370" customFormat="1" ht="25.5">
      <c r="A64" s="376"/>
      <c r="B64" s="377" t="s">
        <v>544</v>
      </c>
      <c r="C64" s="377"/>
      <c r="D64" s="377"/>
      <c r="F64" s="377"/>
      <c r="G64" s="377"/>
      <c r="H64" s="369"/>
      <c r="I64" s="369"/>
      <c r="J64" s="369"/>
    </row>
    <row r="65" spans="1:10" s="370" customFormat="1" ht="12.75">
      <c r="A65" s="366">
        <v>1</v>
      </c>
      <c r="B65" s="373" t="s">
        <v>407</v>
      </c>
      <c r="C65" s="377"/>
      <c r="D65" s="377"/>
      <c r="F65" s="377"/>
      <c r="G65" s="377"/>
      <c r="H65" s="352">
        <v>700</v>
      </c>
      <c r="I65" s="369"/>
      <c r="J65" s="369"/>
    </row>
    <row r="66" spans="1:10" s="370" customFormat="1" ht="12.75">
      <c r="A66" s="366">
        <v>2</v>
      </c>
      <c r="B66" s="373" t="s">
        <v>408</v>
      </c>
      <c r="C66" s="366"/>
      <c r="D66" s="366"/>
      <c r="E66" s="366"/>
      <c r="F66" s="366"/>
      <c r="G66" s="366"/>
      <c r="H66" s="352">
        <v>2725</v>
      </c>
      <c r="I66" s="352"/>
      <c r="J66" s="352"/>
    </row>
    <row r="67" spans="1:10" s="370" customFormat="1" ht="12.75">
      <c r="A67" s="366">
        <v>3</v>
      </c>
      <c r="B67" s="373" t="s">
        <v>409</v>
      </c>
      <c r="C67" s="366"/>
      <c r="D67" s="366"/>
      <c r="E67" s="366"/>
      <c r="F67" s="366"/>
      <c r="G67" s="366"/>
      <c r="H67" s="352">
        <v>1068</v>
      </c>
      <c r="I67" s="352"/>
      <c r="J67" s="352"/>
    </row>
    <row r="68" spans="1:10" s="370" customFormat="1" ht="12.75">
      <c r="A68" s="366">
        <v>4</v>
      </c>
      <c r="B68" s="373" t="s">
        <v>226</v>
      </c>
      <c r="C68" s="366"/>
      <c r="D68" s="366"/>
      <c r="E68" s="366"/>
      <c r="F68" s="366"/>
      <c r="G68" s="366"/>
      <c r="H68" s="352">
        <v>1167</v>
      </c>
      <c r="I68" s="352"/>
      <c r="J68" s="352"/>
    </row>
    <row r="69" spans="1:10" s="370" customFormat="1" ht="12.75">
      <c r="A69" s="366">
        <v>5</v>
      </c>
      <c r="B69" s="373" t="s">
        <v>410</v>
      </c>
      <c r="C69" s="366"/>
      <c r="D69" s="366"/>
      <c r="E69" s="366"/>
      <c r="F69" s="366"/>
      <c r="G69" s="366"/>
      <c r="H69" s="352">
        <v>1547</v>
      </c>
      <c r="I69" s="352"/>
      <c r="J69" s="352"/>
    </row>
    <row r="70" spans="1:10" s="370" customFormat="1" ht="12.75">
      <c r="A70" s="366">
        <v>6</v>
      </c>
      <c r="B70" s="373" t="s">
        <v>230</v>
      </c>
      <c r="C70" s="366"/>
      <c r="D70" s="366"/>
      <c r="E70" s="366"/>
      <c r="F70" s="366"/>
      <c r="G70" s="366"/>
      <c r="H70" s="352">
        <v>1531</v>
      </c>
      <c r="I70" s="352"/>
      <c r="J70" s="352"/>
    </row>
    <row r="71" spans="1:10" s="370" customFormat="1" ht="25.5">
      <c r="A71" s="366">
        <v>7</v>
      </c>
      <c r="B71" s="373" t="s">
        <v>411</v>
      </c>
      <c r="C71" s="366"/>
      <c r="D71" s="366"/>
      <c r="E71" s="366"/>
      <c r="F71" s="366"/>
      <c r="G71" s="366"/>
      <c r="H71" s="352">
        <v>2142</v>
      </c>
      <c r="I71" s="352"/>
      <c r="J71" s="352"/>
    </row>
    <row r="72" spans="1:10" s="370" customFormat="1" ht="12.75">
      <c r="A72" s="366">
        <v>8</v>
      </c>
      <c r="B72" s="373" t="s">
        <v>412</v>
      </c>
      <c r="C72" s="366"/>
      <c r="D72" s="366"/>
      <c r="E72" s="366"/>
      <c r="F72" s="366"/>
      <c r="G72" s="366"/>
      <c r="H72" s="352">
        <v>1159</v>
      </c>
      <c r="I72" s="352"/>
      <c r="J72" s="352"/>
    </row>
    <row r="73" spans="1:10" s="370" customFormat="1" ht="12.75">
      <c r="A73" s="366">
        <v>9</v>
      </c>
      <c r="B73" s="373" t="s">
        <v>413</v>
      </c>
      <c r="C73" s="366"/>
      <c r="D73" s="366"/>
      <c r="E73" s="366"/>
      <c r="F73" s="366"/>
      <c r="G73" s="366"/>
      <c r="H73" s="352">
        <v>1498</v>
      </c>
      <c r="I73" s="352"/>
      <c r="J73" s="352"/>
    </row>
    <row r="74" spans="1:10" s="370" customFormat="1" ht="12.75">
      <c r="A74" s="366">
        <v>10</v>
      </c>
      <c r="B74" s="373" t="s">
        <v>375</v>
      </c>
      <c r="C74" s="366"/>
      <c r="D74" s="366"/>
      <c r="E74" s="366"/>
      <c r="F74" s="366"/>
      <c r="G74" s="366"/>
      <c r="H74" s="352">
        <v>5006</v>
      </c>
      <c r="I74" s="352"/>
      <c r="J74" s="352"/>
    </row>
    <row r="75" spans="1:10" s="370" customFormat="1" ht="25.5">
      <c r="A75" s="366">
        <v>11</v>
      </c>
      <c r="B75" s="373" t="s">
        <v>414</v>
      </c>
      <c r="C75" s="366"/>
      <c r="D75" s="366"/>
      <c r="E75" s="366"/>
      <c r="F75" s="366"/>
      <c r="G75" s="366"/>
      <c r="H75" s="352">
        <v>891</v>
      </c>
      <c r="I75" s="352"/>
      <c r="J75" s="352"/>
    </row>
    <row r="76" spans="1:10" s="370" customFormat="1" ht="12.75">
      <c r="A76" s="366">
        <v>12</v>
      </c>
      <c r="B76" s="373" t="s">
        <v>415</v>
      </c>
      <c r="C76" s="366"/>
      <c r="D76" s="366"/>
      <c r="E76" s="366"/>
      <c r="F76" s="366"/>
      <c r="G76" s="366"/>
      <c r="H76" s="352">
        <v>541</v>
      </c>
      <c r="I76" s="352"/>
      <c r="J76" s="352"/>
    </row>
    <row r="77" spans="1:10" s="370" customFormat="1" ht="25.5">
      <c r="A77" s="366">
        <v>13</v>
      </c>
      <c r="B77" s="373" t="s">
        <v>234</v>
      </c>
      <c r="C77" s="366"/>
      <c r="D77" s="366"/>
      <c r="E77" s="366"/>
      <c r="F77" s="366"/>
      <c r="G77" s="366"/>
      <c r="H77" s="352">
        <v>244</v>
      </c>
      <c r="I77" s="352"/>
      <c r="J77" s="352"/>
    </row>
    <row r="78" spans="1:10" s="370" customFormat="1" ht="12.75">
      <c r="A78" s="366">
        <v>14</v>
      </c>
      <c r="B78" s="373" t="s">
        <v>416</v>
      </c>
      <c r="C78" s="366"/>
      <c r="D78" s="366"/>
      <c r="E78" s="366"/>
      <c r="F78" s="366"/>
      <c r="G78" s="366"/>
      <c r="H78" s="352">
        <v>1474</v>
      </c>
      <c r="I78" s="352"/>
      <c r="J78" s="352"/>
    </row>
    <row r="79" spans="1:10" s="370" customFormat="1" ht="25.5">
      <c r="A79" s="366">
        <v>15</v>
      </c>
      <c r="B79" s="505" t="s">
        <v>570</v>
      </c>
      <c r="C79" s="366"/>
      <c r="D79" s="366"/>
      <c r="E79" s="366"/>
      <c r="F79" s="366"/>
      <c r="G79" s="366"/>
      <c r="H79" s="352">
        <v>846</v>
      </c>
      <c r="I79" s="352"/>
      <c r="J79" s="352"/>
    </row>
    <row r="80" spans="1:10" s="370" customFormat="1" ht="12.75">
      <c r="A80" s="366">
        <v>16</v>
      </c>
      <c r="B80" s="373" t="s">
        <v>377</v>
      </c>
      <c r="C80" s="366"/>
      <c r="D80" s="366"/>
      <c r="E80" s="366"/>
      <c r="F80" s="366"/>
      <c r="G80" s="366"/>
      <c r="H80" s="352">
        <v>1530</v>
      </c>
      <c r="I80" s="352"/>
      <c r="J80" s="352"/>
    </row>
    <row r="81" spans="1:10" s="370" customFormat="1" ht="12.75">
      <c r="A81" s="366">
        <v>17</v>
      </c>
      <c r="B81" s="373" t="s">
        <v>417</v>
      </c>
      <c r="C81" s="366"/>
      <c r="D81" s="366"/>
      <c r="E81" s="366"/>
      <c r="F81" s="366"/>
      <c r="G81" s="366"/>
      <c r="H81" s="352">
        <v>1411</v>
      </c>
      <c r="I81" s="352"/>
      <c r="J81" s="352"/>
    </row>
    <row r="82" spans="1:10" s="370" customFormat="1" ht="12.75">
      <c r="A82" s="366">
        <v>18</v>
      </c>
      <c r="B82" s="373" t="s">
        <v>418</v>
      </c>
      <c r="C82" s="366"/>
      <c r="D82" s="366"/>
      <c r="E82" s="366"/>
      <c r="F82" s="366"/>
      <c r="G82" s="366"/>
      <c r="H82" s="352">
        <v>965</v>
      </c>
      <c r="I82" s="352"/>
      <c r="J82" s="352"/>
    </row>
    <row r="83" spans="1:10" s="370" customFormat="1" ht="12.75">
      <c r="A83" s="366">
        <v>19</v>
      </c>
      <c r="B83" s="373" t="s">
        <v>419</v>
      </c>
      <c r="C83" s="366"/>
      <c r="D83" s="366"/>
      <c r="E83" s="366"/>
      <c r="F83" s="366"/>
      <c r="G83" s="366"/>
      <c r="H83" s="352">
        <v>4101</v>
      </c>
      <c r="I83" s="352"/>
      <c r="J83" s="352"/>
    </row>
    <row r="84" spans="1:10" s="370" customFormat="1" ht="12.75">
      <c r="A84" s="366">
        <v>20</v>
      </c>
      <c r="B84" s="373" t="s">
        <v>420</v>
      </c>
      <c r="C84" s="366"/>
      <c r="D84" s="366"/>
      <c r="E84" s="366"/>
      <c r="F84" s="366"/>
      <c r="G84" s="366"/>
      <c r="H84" s="352">
        <v>0</v>
      </c>
      <c r="I84" s="352"/>
      <c r="J84" s="352"/>
    </row>
    <row r="85" spans="1:10" s="370" customFormat="1" ht="12.75">
      <c r="A85" s="366">
        <v>21</v>
      </c>
      <c r="B85" s="373" t="s">
        <v>421</v>
      </c>
      <c r="C85" s="366"/>
      <c r="D85" s="366"/>
      <c r="E85" s="366"/>
      <c r="F85" s="366"/>
      <c r="G85" s="366"/>
      <c r="H85" s="352">
        <v>0</v>
      </c>
      <c r="I85" s="352"/>
      <c r="J85" s="352"/>
    </row>
    <row r="86" spans="1:10" s="370" customFormat="1" ht="12.75">
      <c r="A86" s="366">
        <v>22</v>
      </c>
      <c r="B86" s="373" t="s">
        <v>422</v>
      </c>
      <c r="C86" s="366"/>
      <c r="D86" s="366"/>
      <c r="E86" s="366"/>
      <c r="F86" s="366"/>
      <c r="G86" s="366"/>
      <c r="H86" s="352">
        <v>1438</v>
      </c>
      <c r="I86" s="352"/>
      <c r="J86" s="352"/>
    </row>
    <row r="87" spans="1:10" s="370" customFormat="1" ht="12.75">
      <c r="A87" s="366">
        <v>23</v>
      </c>
      <c r="B87" s="373" t="s">
        <v>423</v>
      </c>
      <c r="C87" s="366"/>
      <c r="D87" s="366"/>
      <c r="E87" s="366"/>
      <c r="F87" s="366"/>
      <c r="G87" s="366"/>
      <c r="H87" s="352">
        <v>516</v>
      </c>
      <c r="I87" s="352"/>
      <c r="J87" s="352"/>
    </row>
    <row r="88" spans="1:10" s="370" customFormat="1" ht="12.75">
      <c r="A88" s="366">
        <v>24</v>
      </c>
      <c r="B88" s="373" t="s">
        <v>424</v>
      </c>
      <c r="C88" s="366"/>
      <c r="D88" s="366"/>
      <c r="E88" s="366"/>
      <c r="F88" s="366"/>
      <c r="G88" s="366"/>
      <c r="H88" s="352">
        <v>506</v>
      </c>
      <c r="I88" s="352"/>
      <c r="J88" s="352"/>
    </row>
    <row r="89" spans="1:10" s="370" customFormat="1" ht="12.75">
      <c r="A89" s="366">
        <v>25</v>
      </c>
      <c r="B89" s="373" t="s">
        <v>425</v>
      </c>
      <c r="C89" s="366"/>
      <c r="D89" s="366"/>
      <c r="E89" s="366"/>
      <c r="F89" s="366"/>
      <c r="G89" s="366"/>
      <c r="H89" s="352">
        <v>447</v>
      </c>
      <c r="I89" s="352"/>
      <c r="J89" s="352"/>
    </row>
    <row r="90" spans="1:10" s="370" customFormat="1" ht="12.75">
      <c r="A90" s="366">
        <v>26</v>
      </c>
      <c r="B90" s="373" t="s">
        <v>426</v>
      </c>
      <c r="C90" s="366"/>
      <c r="D90" s="366"/>
      <c r="E90" s="366"/>
      <c r="F90" s="366"/>
      <c r="G90" s="366"/>
      <c r="H90" s="352">
        <v>1685</v>
      </c>
      <c r="I90" s="352"/>
      <c r="J90" s="352"/>
    </row>
    <row r="91" spans="1:10" s="370" customFormat="1" ht="12.75">
      <c r="A91" s="366">
        <v>27</v>
      </c>
      <c r="B91" s="373" t="s">
        <v>427</v>
      </c>
      <c r="C91" s="366"/>
      <c r="D91" s="366"/>
      <c r="E91" s="366"/>
      <c r="F91" s="366"/>
      <c r="G91" s="366"/>
      <c r="H91" s="352">
        <v>1138</v>
      </c>
      <c r="I91" s="352"/>
      <c r="J91" s="352"/>
    </row>
    <row r="92" spans="1:10" s="370" customFormat="1" ht="12.75">
      <c r="A92" s="366">
        <v>28</v>
      </c>
      <c r="B92" s="373" t="s">
        <v>428</v>
      </c>
      <c r="C92" s="366"/>
      <c r="D92" s="366"/>
      <c r="E92" s="366"/>
      <c r="F92" s="366"/>
      <c r="G92" s="366"/>
      <c r="H92" s="352">
        <v>1245</v>
      </c>
      <c r="I92" s="352"/>
      <c r="J92" s="352"/>
    </row>
    <row r="93" spans="1:10" s="370" customFormat="1" ht="25.5">
      <c r="A93" s="366">
        <v>29</v>
      </c>
      <c r="B93" s="373" t="s">
        <v>378</v>
      </c>
      <c r="C93" s="366"/>
      <c r="D93" s="366"/>
      <c r="E93" s="366"/>
      <c r="F93" s="366"/>
      <c r="G93" s="366"/>
      <c r="H93" s="352">
        <v>1890</v>
      </c>
      <c r="I93" s="352"/>
      <c r="J93" s="352"/>
    </row>
    <row r="94" spans="1:10" s="370" customFormat="1" ht="12.75">
      <c r="A94" s="366">
        <v>30</v>
      </c>
      <c r="B94" s="373" t="s">
        <v>379</v>
      </c>
      <c r="C94" s="366"/>
      <c r="D94" s="366"/>
      <c r="E94" s="366"/>
      <c r="F94" s="366"/>
      <c r="G94" s="366"/>
      <c r="H94" s="352">
        <v>5362</v>
      </c>
      <c r="I94" s="352"/>
      <c r="J94" s="352"/>
    </row>
    <row r="95" spans="1:10" s="370" customFormat="1" ht="25.5">
      <c r="A95" s="366">
        <v>31</v>
      </c>
      <c r="B95" s="373" t="s">
        <v>380</v>
      </c>
      <c r="C95" s="366"/>
      <c r="D95" s="366"/>
      <c r="E95" s="366"/>
      <c r="F95" s="366"/>
      <c r="G95" s="366"/>
      <c r="H95" s="352">
        <v>4303</v>
      </c>
      <c r="I95" s="352"/>
      <c r="J95" s="352"/>
    </row>
    <row r="96" spans="1:10" s="370" customFormat="1" ht="25.5">
      <c r="A96" s="366">
        <v>32</v>
      </c>
      <c r="B96" s="373" t="s">
        <v>429</v>
      </c>
      <c r="C96" s="366"/>
      <c r="D96" s="366"/>
      <c r="E96" s="366"/>
      <c r="F96" s="366"/>
      <c r="G96" s="366"/>
      <c r="H96" s="352">
        <v>2299</v>
      </c>
      <c r="I96" s="352"/>
      <c r="J96" s="352"/>
    </row>
    <row r="97" spans="1:10" s="370" customFormat="1" ht="25.5">
      <c r="A97" s="366">
        <v>33</v>
      </c>
      <c r="B97" s="373" t="s">
        <v>381</v>
      </c>
      <c r="C97" s="366"/>
      <c r="D97" s="366"/>
      <c r="E97" s="366"/>
      <c r="F97" s="366"/>
      <c r="G97" s="366"/>
      <c r="H97" s="352">
        <v>4105</v>
      </c>
      <c r="I97" s="352"/>
      <c r="J97" s="352"/>
    </row>
    <row r="98" spans="1:10" s="370" customFormat="1" ht="25.5">
      <c r="A98" s="366">
        <v>34</v>
      </c>
      <c r="B98" s="373" t="s">
        <v>382</v>
      </c>
      <c r="C98" s="366"/>
      <c r="D98" s="366"/>
      <c r="E98" s="366"/>
      <c r="F98" s="366"/>
      <c r="G98" s="366"/>
      <c r="H98" s="352">
        <v>1720</v>
      </c>
      <c r="I98" s="352"/>
      <c r="J98" s="352"/>
    </row>
    <row r="99" spans="1:10" s="370" customFormat="1" ht="12.75">
      <c r="A99" s="366">
        <v>35</v>
      </c>
      <c r="B99" s="373" t="s">
        <v>430</v>
      </c>
      <c r="C99" s="366"/>
      <c r="D99" s="366"/>
      <c r="E99" s="366"/>
      <c r="F99" s="366"/>
      <c r="G99" s="366"/>
      <c r="H99" s="352">
        <v>0</v>
      </c>
      <c r="I99" s="352"/>
      <c r="J99" s="352"/>
    </row>
    <row r="100" spans="1:10" s="370" customFormat="1" ht="12.75">
      <c r="A100" s="366">
        <v>36</v>
      </c>
      <c r="B100" s="373" t="s">
        <v>431</v>
      </c>
      <c r="C100" s="366"/>
      <c r="D100" s="366"/>
      <c r="E100" s="366"/>
      <c r="F100" s="366"/>
      <c r="G100" s="366"/>
      <c r="H100" s="352">
        <v>0</v>
      </c>
      <c r="I100" s="352"/>
      <c r="J100" s="352"/>
    </row>
    <row r="101" spans="1:10" s="370" customFormat="1" ht="25.5">
      <c r="A101" s="366">
        <v>37</v>
      </c>
      <c r="B101" s="373" t="s">
        <v>432</v>
      </c>
      <c r="C101" s="366"/>
      <c r="D101" s="366"/>
      <c r="E101" s="366"/>
      <c r="F101" s="366"/>
      <c r="G101" s="366"/>
      <c r="H101" s="352">
        <v>0</v>
      </c>
      <c r="I101" s="352"/>
      <c r="J101" s="352"/>
    </row>
    <row r="102" spans="1:10" s="370" customFormat="1" ht="12.75">
      <c r="A102" s="366">
        <v>38</v>
      </c>
      <c r="B102" s="373" t="s">
        <v>433</v>
      </c>
      <c r="C102" s="366"/>
      <c r="D102" s="366"/>
      <c r="E102" s="366"/>
      <c r="F102" s="366"/>
      <c r="G102" s="366"/>
      <c r="H102" s="352">
        <v>0</v>
      </c>
      <c r="I102" s="352"/>
      <c r="J102" s="352"/>
    </row>
    <row r="103" spans="1:10" s="370" customFormat="1" ht="12.75">
      <c r="A103" s="366">
        <v>39</v>
      </c>
      <c r="B103" s="373" t="s">
        <v>385</v>
      </c>
      <c r="C103" s="366"/>
      <c r="D103" s="366"/>
      <c r="E103" s="366"/>
      <c r="F103" s="366"/>
      <c r="G103" s="366"/>
      <c r="H103" s="352">
        <v>5988</v>
      </c>
      <c r="I103" s="352"/>
      <c r="J103" s="352"/>
    </row>
    <row r="104" spans="1:10" s="370" customFormat="1" ht="12.75">
      <c r="A104" s="366">
        <v>40</v>
      </c>
      <c r="B104" s="373" t="s">
        <v>386</v>
      </c>
      <c r="C104" s="366"/>
      <c r="D104" s="366"/>
      <c r="E104" s="366"/>
      <c r="F104" s="366"/>
      <c r="G104" s="366"/>
      <c r="H104" s="352">
        <v>514</v>
      </c>
      <c r="I104" s="352"/>
      <c r="J104" s="352"/>
    </row>
    <row r="105" spans="1:10" s="370" customFormat="1" ht="12.75">
      <c r="A105" s="366">
        <v>41</v>
      </c>
      <c r="B105" s="373" t="s">
        <v>434</v>
      </c>
      <c r="C105" s="366"/>
      <c r="D105" s="366"/>
      <c r="E105" s="366"/>
      <c r="F105" s="366"/>
      <c r="G105" s="366"/>
      <c r="H105" s="352">
        <v>0</v>
      </c>
      <c r="I105" s="352"/>
      <c r="J105" s="352"/>
    </row>
    <row r="106" spans="1:10" s="370" customFormat="1" ht="12.75">
      <c r="A106" s="366">
        <v>42</v>
      </c>
      <c r="B106" s="373" t="s">
        <v>435</v>
      </c>
      <c r="C106" s="366"/>
      <c r="D106" s="366"/>
      <c r="E106" s="366"/>
      <c r="F106" s="366"/>
      <c r="G106" s="366"/>
      <c r="H106" s="352">
        <v>932</v>
      </c>
      <c r="I106" s="352"/>
      <c r="J106" s="352"/>
    </row>
    <row r="107" spans="1:10" s="370" customFormat="1" ht="12.75">
      <c r="A107" s="366">
        <v>43</v>
      </c>
      <c r="B107" s="373" t="s">
        <v>436</v>
      </c>
      <c r="C107" s="366"/>
      <c r="D107" s="366"/>
      <c r="E107" s="366"/>
      <c r="F107" s="366"/>
      <c r="G107" s="366"/>
      <c r="H107" s="352">
        <v>790</v>
      </c>
      <c r="I107" s="352"/>
      <c r="J107" s="352"/>
    </row>
    <row r="108" spans="1:10" s="370" customFormat="1" ht="12.75">
      <c r="A108" s="366">
        <v>44</v>
      </c>
      <c r="B108" s="373" t="s">
        <v>437</v>
      </c>
      <c r="C108" s="366"/>
      <c r="D108" s="366"/>
      <c r="E108" s="366"/>
      <c r="F108" s="366"/>
      <c r="G108" s="366"/>
      <c r="H108" s="352">
        <v>2631</v>
      </c>
      <c r="I108" s="352"/>
      <c r="J108" s="352"/>
    </row>
    <row r="109" spans="1:10" s="370" customFormat="1" ht="12.75">
      <c r="A109" s="366">
        <v>45</v>
      </c>
      <c r="B109" s="373" t="s">
        <v>438</v>
      </c>
      <c r="C109" s="366"/>
      <c r="D109" s="366"/>
      <c r="E109" s="366"/>
      <c r="F109" s="366"/>
      <c r="G109" s="366"/>
      <c r="H109" s="352">
        <v>896</v>
      </c>
      <c r="I109" s="352"/>
      <c r="J109" s="352"/>
    </row>
    <row r="110" spans="1:10" s="370" customFormat="1" ht="12.75">
      <c r="A110" s="366">
        <v>46</v>
      </c>
      <c r="B110" s="373" t="s">
        <v>439</v>
      </c>
      <c r="C110" s="366"/>
      <c r="D110" s="366"/>
      <c r="E110" s="366"/>
      <c r="F110" s="366"/>
      <c r="G110" s="366"/>
      <c r="H110" s="352">
        <v>1181</v>
      </c>
      <c r="I110" s="352"/>
      <c r="J110" s="352"/>
    </row>
    <row r="111" spans="1:10" s="370" customFormat="1" ht="12.75">
      <c r="A111" s="366">
        <v>47</v>
      </c>
      <c r="B111" s="373" t="s">
        <v>387</v>
      </c>
      <c r="C111" s="366"/>
      <c r="D111" s="366"/>
      <c r="E111" s="366"/>
      <c r="F111" s="366"/>
      <c r="G111" s="366"/>
      <c r="H111" s="352">
        <v>3511</v>
      </c>
      <c r="I111" s="352"/>
      <c r="J111" s="352"/>
    </row>
    <row r="112" spans="1:10" s="370" customFormat="1" ht="12.75">
      <c r="A112" s="366">
        <v>48</v>
      </c>
      <c r="B112" s="373" t="s">
        <v>388</v>
      </c>
      <c r="C112" s="366"/>
      <c r="D112" s="366"/>
      <c r="E112" s="366"/>
      <c r="F112" s="366"/>
      <c r="G112" s="366"/>
      <c r="H112" s="352">
        <v>2299</v>
      </c>
      <c r="I112" s="352"/>
      <c r="J112" s="352"/>
    </row>
    <row r="113" spans="1:10" s="370" customFormat="1" ht="12.75">
      <c r="A113" s="366">
        <v>49</v>
      </c>
      <c r="B113" s="373" t="s">
        <v>440</v>
      </c>
      <c r="C113" s="366"/>
      <c r="D113" s="366"/>
      <c r="E113" s="366"/>
      <c r="F113" s="366"/>
      <c r="G113" s="366"/>
      <c r="H113" s="352">
        <v>2700</v>
      </c>
      <c r="I113" s="352"/>
      <c r="J113" s="352"/>
    </row>
    <row r="114" spans="1:10" s="370" customFormat="1" ht="12.75">
      <c r="A114" s="366">
        <v>50</v>
      </c>
      <c r="B114" s="373" t="s">
        <v>389</v>
      </c>
      <c r="C114" s="366"/>
      <c r="D114" s="366"/>
      <c r="E114" s="366"/>
      <c r="F114" s="366"/>
      <c r="G114" s="366"/>
      <c r="H114" s="352">
        <v>1425</v>
      </c>
      <c r="I114" s="352"/>
      <c r="J114" s="352"/>
    </row>
    <row r="115" spans="1:10" s="370" customFormat="1" ht="12.75">
      <c r="A115" s="366">
        <v>51</v>
      </c>
      <c r="B115" s="373" t="s">
        <v>390</v>
      </c>
      <c r="C115" s="366"/>
      <c r="D115" s="366"/>
      <c r="E115" s="366"/>
      <c r="F115" s="366"/>
      <c r="G115" s="366"/>
      <c r="H115" s="352">
        <v>3042</v>
      </c>
      <c r="I115" s="352"/>
      <c r="J115" s="352"/>
    </row>
    <row r="116" spans="1:10" s="370" customFormat="1" ht="12.75">
      <c r="A116" s="366">
        <v>52</v>
      </c>
      <c r="B116" s="373" t="s">
        <v>441</v>
      </c>
      <c r="C116" s="366"/>
      <c r="D116" s="366"/>
      <c r="E116" s="366"/>
      <c r="F116" s="366"/>
      <c r="G116" s="366"/>
      <c r="H116" s="352">
        <v>1402</v>
      </c>
      <c r="I116" s="352"/>
      <c r="J116" s="352"/>
    </row>
    <row r="117" spans="1:10" s="370" customFormat="1" ht="12.75">
      <c r="A117" s="366">
        <v>53</v>
      </c>
      <c r="B117" s="373" t="s">
        <v>442</v>
      </c>
      <c r="C117" s="366"/>
      <c r="D117" s="366"/>
      <c r="E117" s="366"/>
      <c r="F117" s="366"/>
      <c r="G117" s="366"/>
      <c r="H117" s="352">
        <v>975</v>
      </c>
      <c r="I117" s="352"/>
      <c r="J117" s="352"/>
    </row>
    <row r="118" spans="1:10" s="370" customFormat="1" ht="12.75">
      <c r="A118" s="366">
        <v>54</v>
      </c>
      <c r="B118" s="373" t="s">
        <v>443</v>
      </c>
      <c r="C118" s="366"/>
      <c r="D118" s="366"/>
      <c r="E118" s="366"/>
      <c r="F118" s="366"/>
      <c r="G118" s="366"/>
      <c r="H118" s="352">
        <v>1241</v>
      </c>
      <c r="I118" s="352"/>
      <c r="J118" s="352"/>
    </row>
    <row r="119" spans="1:10" s="370" customFormat="1" ht="12.75">
      <c r="A119" s="366">
        <v>55</v>
      </c>
      <c r="B119" s="373" t="s">
        <v>320</v>
      </c>
      <c r="C119" s="366"/>
      <c r="D119" s="366"/>
      <c r="E119" s="366"/>
      <c r="F119" s="366"/>
      <c r="G119" s="366"/>
      <c r="H119" s="352">
        <v>3666</v>
      </c>
      <c r="I119" s="352"/>
      <c r="J119" s="352"/>
    </row>
    <row r="120" spans="1:10" s="370" customFormat="1" ht="12.75">
      <c r="A120" s="366">
        <v>56</v>
      </c>
      <c r="B120" s="373" t="s">
        <v>321</v>
      </c>
      <c r="C120" s="366"/>
      <c r="D120" s="366"/>
      <c r="E120" s="366"/>
      <c r="F120" s="366"/>
      <c r="G120" s="366"/>
      <c r="H120" s="352">
        <v>7615</v>
      </c>
      <c r="I120" s="352"/>
      <c r="J120" s="352"/>
    </row>
    <row r="121" spans="1:10" s="370" customFormat="1" ht="12.75">
      <c r="A121" s="366">
        <v>57</v>
      </c>
      <c r="B121" s="373" t="s">
        <v>267</v>
      </c>
      <c r="C121" s="366"/>
      <c r="D121" s="366"/>
      <c r="E121" s="366"/>
      <c r="F121" s="366"/>
      <c r="G121" s="366"/>
      <c r="H121" s="352">
        <v>2639</v>
      </c>
      <c r="I121" s="352"/>
      <c r="J121" s="352"/>
    </row>
    <row r="122" spans="1:10" s="370" customFormat="1" ht="12.75">
      <c r="A122" s="366">
        <v>58</v>
      </c>
      <c r="B122" s="373" t="s">
        <v>444</v>
      </c>
      <c r="C122" s="366"/>
      <c r="D122" s="366"/>
      <c r="E122" s="366"/>
      <c r="F122" s="366"/>
      <c r="G122" s="366"/>
      <c r="H122" s="352">
        <v>2877</v>
      </c>
      <c r="I122" s="352"/>
      <c r="J122" s="352"/>
    </row>
    <row r="123" spans="1:10" s="370" customFormat="1" ht="12.75">
      <c r="A123" s="366">
        <v>59</v>
      </c>
      <c r="B123" s="373" t="s">
        <v>391</v>
      </c>
      <c r="C123" s="366"/>
      <c r="D123" s="366"/>
      <c r="E123" s="366"/>
      <c r="F123" s="366"/>
      <c r="G123" s="366"/>
      <c r="H123" s="352">
        <v>5097</v>
      </c>
      <c r="I123" s="352"/>
      <c r="J123" s="352"/>
    </row>
    <row r="124" spans="1:10" s="370" customFormat="1" ht="12.75">
      <c r="A124" s="366">
        <v>60</v>
      </c>
      <c r="B124" s="373" t="s">
        <v>268</v>
      </c>
      <c r="C124" s="366"/>
      <c r="D124" s="366"/>
      <c r="E124" s="366"/>
      <c r="F124" s="366"/>
      <c r="G124" s="366"/>
      <c r="H124" s="352">
        <v>1629</v>
      </c>
      <c r="I124" s="352"/>
      <c r="J124" s="352"/>
    </row>
    <row r="125" spans="1:10" s="370" customFormat="1" ht="12.75">
      <c r="A125" s="366">
        <v>61</v>
      </c>
      <c r="B125" s="373" t="s">
        <v>266</v>
      </c>
      <c r="C125" s="366"/>
      <c r="D125" s="366"/>
      <c r="E125" s="366"/>
      <c r="F125" s="366"/>
      <c r="G125" s="366"/>
      <c r="H125" s="352">
        <v>2065</v>
      </c>
      <c r="I125" s="352"/>
      <c r="J125" s="352"/>
    </row>
    <row r="126" spans="1:10" s="370" customFormat="1" ht="12.75">
      <c r="A126" s="366">
        <v>62</v>
      </c>
      <c r="B126" s="373" t="s">
        <v>279</v>
      </c>
      <c r="C126" s="366"/>
      <c r="D126" s="366"/>
      <c r="E126" s="366"/>
      <c r="F126" s="366"/>
      <c r="G126" s="366"/>
      <c r="H126" s="352">
        <v>2364</v>
      </c>
      <c r="I126" s="352"/>
      <c r="J126" s="352"/>
    </row>
    <row r="127" spans="1:10" s="370" customFormat="1" ht="12.75">
      <c r="A127" s="366">
        <v>63</v>
      </c>
      <c r="B127" s="373" t="s">
        <v>280</v>
      </c>
      <c r="C127" s="366"/>
      <c r="D127" s="366"/>
      <c r="E127" s="366"/>
      <c r="F127" s="366"/>
      <c r="G127" s="366"/>
      <c r="H127" s="352">
        <v>2731</v>
      </c>
      <c r="I127" s="352"/>
      <c r="J127" s="352"/>
    </row>
    <row r="128" spans="1:10" s="370" customFormat="1" ht="12.75">
      <c r="A128" s="366">
        <v>64</v>
      </c>
      <c r="B128" s="373" t="s">
        <v>445</v>
      </c>
      <c r="C128" s="366"/>
      <c r="D128" s="366"/>
      <c r="E128" s="366"/>
      <c r="F128" s="366"/>
      <c r="G128" s="366"/>
      <c r="H128" s="352">
        <v>0</v>
      </c>
      <c r="I128" s="352"/>
      <c r="J128" s="352"/>
    </row>
    <row r="129" spans="1:10" s="370" customFormat="1" ht="12.75">
      <c r="A129" s="366">
        <v>65</v>
      </c>
      <c r="B129" s="373" t="s">
        <v>281</v>
      </c>
      <c r="C129" s="366"/>
      <c r="D129" s="366"/>
      <c r="E129" s="366"/>
      <c r="F129" s="366"/>
      <c r="G129" s="366"/>
      <c r="H129" s="352">
        <v>0</v>
      </c>
      <c r="I129" s="352"/>
      <c r="J129" s="352"/>
    </row>
    <row r="130" spans="1:10" s="370" customFormat="1" ht="12.75">
      <c r="A130" s="366">
        <v>66</v>
      </c>
      <c r="B130" s="373" t="s">
        <v>269</v>
      </c>
      <c r="C130" s="366"/>
      <c r="D130" s="366"/>
      <c r="E130" s="366"/>
      <c r="F130" s="366"/>
      <c r="G130" s="366"/>
      <c r="H130" s="352">
        <v>4882</v>
      </c>
      <c r="I130" s="352"/>
      <c r="J130" s="352"/>
    </row>
    <row r="131" spans="1:10" s="370" customFormat="1" ht="12.75">
      <c r="A131" s="366">
        <v>67</v>
      </c>
      <c r="B131" s="373" t="s">
        <v>270</v>
      </c>
      <c r="C131" s="366"/>
      <c r="D131" s="366"/>
      <c r="E131" s="366"/>
      <c r="F131" s="366"/>
      <c r="G131" s="366"/>
      <c r="H131" s="352">
        <v>5032</v>
      </c>
      <c r="I131" s="352"/>
      <c r="J131" s="352"/>
    </row>
    <row r="132" spans="1:10" s="370" customFormat="1" ht="12.75">
      <c r="A132" s="366">
        <v>68</v>
      </c>
      <c r="B132" s="373" t="s">
        <v>272</v>
      </c>
      <c r="C132" s="366"/>
      <c r="D132" s="366"/>
      <c r="E132" s="366"/>
      <c r="F132" s="366"/>
      <c r="G132" s="366"/>
      <c r="H132" s="352">
        <v>3356</v>
      </c>
      <c r="I132" s="352"/>
      <c r="J132" s="352"/>
    </row>
    <row r="133" spans="1:10" s="370" customFormat="1" ht="12.75">
      <c r="A133" s="366">
        <v>69</v>
      </c>
      <c r="B133" s="373" t="s">
        <v>274</v>
      </c>
      <c r="C133" s="366"/>
      <c r="D133" s="366"/>
      <c r="E133" s="366"/>
      <c r="F133" s="366"/>
      <c r="G133" s="366"/>
      <c r="H133" s="352">
        <v>4367</v>
      </c>
      <c r="I133" s="352"/>
      <c r="J133" s="352"/>
    </row>
    <row r="134" spans="1:10" s="370" customFormat="1" ht="12.75">
      <c r="A134" s="366">
        <v>70</v>
      </c>
      <c r="B134" s="373" t="s">
        <v>282</v>
      </c>
      <c r="C134" s="366"/>
      <c r="D134" s="366"/>
      <c r="E134" s="366"/>
      <c r="F134" s="366"/>
      <c r="G134" s="366"/>
      <c r="H134" s="352">
        <v>1188</v>
      </c>
      <c r="I134" s="352"/>
      <c r="J134" s="352"/>
    </row>
    <row r="135" spans="1:10" s="370" customFormat="1" ht="12.75">
      <c r="A135" s="366">
        <v>71</v>
      </c>
      <c r="B135" s="373" t="s">
        <v>446</v>
      </c>
      <c r="C135" s="366"/>
      <c r="D135" s="366"/>
      <c r="E135" s="366"/>
      <c r="F135" s="366"/>
      <c r="G135" s="366"/>
      <c r="H135" s="352">
        <v>0</v>
      </c>
      <c r="I135" s="352"/>
      <c r="J135" s="352"/>
    </row>
    <row r="136" spans="1:10" s="370" customFormat="1" ht="12.75">
      <c r="A136" s="366">
        <v>72</v>
      </c>
      <c r="B136" s="373" t="s">
        <v>447</v>
      </c>
      <c r="C136" s="366"/>
      <c r="D136" s="366"/>
      <c r="E136" s="366"/>
      <c r="F136" s="366"/>
      <c r="G136" s="366"/>
      <c r="H136" s="352">
        <v>2200</v>
      </c>
      <c r="I136" s="352"/>
      <c r="J136" s="352"/>
    </row>
    <row r="137" spans="1:10" s="370" customFormat="1" ht="12.75">
      <c r="A137" s="366">
        <v>73</v>
      </c>
      <c r="B137" s="373" t="s">
        <v>286</v>
      </c>
      <c r="C137" s="366"/>
      <c r="D137" s="366"/>
      <c r="E137" s="366"/>
      <c r="F137" s="366"/>
      <c r="G137" s="366"/>
      <c r="H137" s="352">
        <v>0</v>
      </c>
      <c r="I137" s="352"/>
      <c r="J137" s="352"/>
    </row>
    <row r="138" spans="1:10" s="370" customFormat="1" ht="25.5">
      <c r="A138" s="366">
        <v>74</v>
      </c>
      <c r="B138" s="373" t="s">
        <v>392</v>
      </c>
      <c r="C138" s="366"/>
      <c r="D138" s="366"/>
      <c r="E138" s="366"/>
      <c r="F138" s="366"/>
      <c r="G138" s="366"/>
      <c r="H138" s="352">
        <v>2800</v>
      </c>
      <c r="I138" s="352"/>
      <c r="J138" s="352"/>
    </row>
    <row r="139" spans="1:10" s="370" customFormat="1" ht="12.75">
      <c r="A139" s="366">
        <v>75</v>
      </c>
      <c r="B139" s="373" t="s">
        <v>290</v>
      </c>
      <c r="C139" s="366"/>
      <c r="D139" s="366"/>
      <c r="E139" s="366"/>
      <c r="F139" s="366"/>
      <c r="G139" s="366"/>
      <c r="H139" s="352">
        <v>2420</v>
      </c>
      <c r="I139" s="352"/>
      <c r="J139" s="352"/>
    </row>
    <row r="140" spans="1:10" s="370" customFormat="1" ht="12.75">
      <c r="A140" s="366">
        <v>76</v>
      </c>
      <c r="B140" s="375" t="s">
        <v>448</v>
      </c>
      <c r="C140" s="366"/>
      <c r="D140" s="366"/>
      <c r="E140" s="366"/>
      <c r="F140" s="366"/>
      <c r="G140" s="366"/>
      <c r="H140" s="352">
        <v>500</v>
      </c>
      <c r="I140" s="352"/>
      <c r="J140" s="352"/>
    </row>
    <row r="141" spans="1:10" s="370" customFormat="1" ht="12.75">
      <c r="A141" s="366">
        <v>77</v>
      </c>
      <c r="B141" s="373" t="s">
        <v>227</v>
      </c>
      <c r="C141" s="366"/>
      <c r="D141" s="366"/>
      <c r="E141" s="366"/>
      <c r="F141" s="366"/>
      <c r="G141" s="366"/>
      <c r="H141" s="352">
        <v>781</v>
      </c>
      <c r="I141" s="352"/>
      <c r="J141" s="352"/>
    </row>
    <row r="142" spans="1:10" s="370" customFormat="1" ht="12.75">
      <c r="A142" s="366">
        <v>78</v>
      </c>
      <c r="B142" s="373" t="s">
        <v>233</v>
      </c>
      <c r="C142" s="366"/>
      <c r="D142" s="366"/>
      <c r="E142" s="366"/>
      <c r="F142" s="366"/>
      <c r="G142" s="366"/>
      <c r="H142" s="352">
        <v>1735</v>
      </c>
      <c r="I142" s="352"/>
      <c r="J142" s="352"/>
    </row>
    <row r="143" spans="1:10" s="370" customFormat="1" ht="12.75">
      <c r="A143" s="366">
        <v>79</v>
      </c>
      <c r="B143" s="378" t="s">
        <v>329</v>
      </c>
      <c r="C143" s="366"/>
      <c r="D143" s="366"/>
      <c r="E143" s="366"/>
      <c r="F143" s="366"/>
      <c r="G143" s="366"/>
      <c r="H143" s="352">
        <v>1000</v>
      </c>
      <c r="I143" s="352"/>
      <c r="J143" s="352"/>
    </row>
    <row r="144" spans="1:10" s="370" customFormat="1" ht="12.75">
      <c r="A144" s="366">
        <v>80</v>
      </c>
      <c r="B144" s="375" t="s">
        <v>394</v>
      </c>
      <c r="C144" s="366"/>
      <c r="D144" s="366"/>
      <c r="E144" s="347"/>
      <c r="F144" s="366"/>
      <c r="G144" s="366"/>
      <c r="H144" s="352">
        <v>3200</v>
      </c>
      <c r="I144" s="352"/>
      <c r="J144" s="352"/>
    </row>
    <row r="145" spans="1:10" s="370" customFormat="1" ht="12.75">
      <c r="A145" s="366">
        <v>81</v>
      </c>
      <c r="B145" s="375" t="s">
        <v>325</v>
      </c>
      <c r="C145" s="366"/>
      <c r="D145" s="366"/>
      <c r="E145" s="347"/>
      <c r="F145" s="366"/>
      <c r="G145" s="366"/>
      <c r="H145" s="352">
        <v>9780</v>
      </c>
      <c r="I145" s="352"/>
      <c r="J145" s="352"/>
    </row>
    <row r="146" spans="1:10" s="370" customFormat="1" ht="12.75">
      <c r="A146" s="366">
        <v>82</v>
      </c>
      <c r="B146" s="375" t="s">
        <v>393</v>
      </c>
      <c r="C146" s="366"/>
      <c r="D146" s="366"/>
      <c r="E146" s="347"/>
      <c r="F146" s="366"/>
      <c r="G146" s="366"/>
      <c r="H146" s="352">
        <v>2082</v>
      </c>
      <c r="I146" s="352"/>
      <c r="J146" s="352"/>
    </row>
    <row r="147" spans="1:10" s="370" customFormat="1" ht="12.75">
      <c r="A147" s="366">
        <v>83</v>
      </c>
      <c r="B147" s="375" t="s">
        <v>384</v>
      </c>
      <c r="C147" s="366"/>
      <c r="D147" s="366"/>
      <c r="E147" s="347"/>
      <c r="F147" s="366"/>
      <c r="G147" s="366"/>
      <c r="H147" s="352">
        <v>2082</v>
      </c>
      <c r="I147" s="352"/>
      <c r="J147" s="352"/>
    </row>
    <row r="148" spans="1:10" s="370" customFormat="1" ht="25.5">
      <c r="A148" s="366"/>
      <c r="B148" s="377" t="s">
        <v>406</v>
      </c>
      <c r="C148" s="377"/>
      <c r="D148" s="377"/>
      <c r="F148" s="377"/>
      <c r="G148" s="377"/>
      <c r="H148" s="369">
        <v>164815</v>
      </c>
      <c r="I148" s="352"/>
      <c r="J148" s="352"/>
    </row>
    <row r="149" spans="1:10" s="370" customFormat="1" ht="38.25">
      <c r="A149" s="366"/>
      <c r="B149" s="371" t="s">
        <v>363</v>
      </c>
      <c r="C149" s="366"/>
      <c r="D149" s="366"/>
      <c r="E149" s="347"/>
      <c r="F149" s="366"/>
      <c r="G149" s="366"/>
      <c r="H149" s="352">
        <v>3363</v>
      </c>
      <c r="I149" s="352"/>
      <c r="J149" s="352"/>
    </row>
    <row r="150" spans="1:10" s="370" customFormat="1" ht="38.25">
      <c r="A150" s="366"/>
      <c r="B150" s="449" t="s">
        <v>539</v>
      </c>
      <c r="C150" s="366"/>
      <c r="D150" s="366"/>
      <c r="E150" s="347"/>
      <c r="F150" s="366"/>
      <c r="G150" s="366"/>
      <c r="H150" s="369">
        <f>H148+H149</f>
        <v>168178</v>
      </c>
      <c r="I150" s="352"/>
      <c r="J150" s="352"/>
    </row>
    <row r="151" spans="1:10" s="370" customFormat="1" ht="25.5">
      <c r="A151" s="376"/>
      <c r="B151" s="377" t="s">
        <v>543</v>
      </c>
      <c r="C151" s="377"/>
      <c r="D151" s="377"/>
      <c r="F151" s="377"/>
      <c r="G151" s="377"/>
      <c r="H151" s="369"/>
      <c r="I151" s="369"/>
      <c r="J151" s="369"/>
    </row>
    <row r="152" spans="1:10" s="374" customFormat="1" ht="12.75">
      <c r="A152" s="366">
        <v>1</v>
      </c>
      <c r="B152" s="373" t="s">
        <v>407</v>
      </c>
      <c r="C152" s="366"/>
      <c r="D152" s="366"/>
      <c r="E152" s="366"/>
      <c r="F152" s="366"/>
      <c r="G152" s="366"/>
      <c r="H152" s="379">
        <v>1000</v>
      </c>
      <c r="I152" s="379"/>
      <c r="J152" s="379"/>
    </row>
    <row r="153" spans="1:10" s="374" customFormat="1" ht="12.75">
      <c r="A153" s="366">
        <v>2</v>
      </c>
      <c r="B153" s="373" t="s">
        <v>408</v>
      </c>
      <c r="C153" s="366"/>
      <c r="D153" s="366"/>
      <c r="E153" s="366"/>
      <c r="F153" s="366"/>
      <c r="G153" s="366"/>
      <c r="H153" s="379">
        <v>6277</v>
      </c>
      <c r="I153" s="379"/>
      <c r="J153" s="379"/>
    </row>
    <row r="154" spans="1:10" s="374" customFormat="1" ht="12.75">
      <c r="A154" s="366">
        <v>3</v>
      </c>
      <c r="B154" s="373" t="s">
        <v>409</v>
      </c>
      <c r="C154" s="366"/>
      <c r="D154" s="366"/>
      <c r="E154" s="366"/>
      <c r="F154" s="366"/>
      <c r="G154" s="366"/>
      <c r="H154" s="379">
        <v>2461</v>
      </c>
      <c r="I154" s="379"/>
      <c r="J154" s="379"/>
    </row>
    <row r="155" spans="1:10" s="374" customFormat="1" ht="12.75">
      <c r="A155" s="366">
        <v>4</v>
      </c>
      <c r="B155" s="373" t="s">
        <v>226</v>
      </c>
      <c r="C155" s="366"/>
      <c r="D155" s="366"/>
      <c r="E155" s="366"/>
      <c r="F155" s="366"/>
      <c r="G155" s="366"/>
      <c r="H155" s="379">
        <v>2688</v>
      </c>
      <c r="I155" s="379"/>
      <c r="J155" s="379"/>
    </row>
    <row r="156" spans="1:10" s="374" customFormat="1" ht="12.75">
      <c r="A156" s="366">
        <v>5</v>
      </c>
      <c r="B156" s="373" t="s">
        <v>410</v>
      </c>
      <c r="C156" s="366"/>
      <c r="D156" s="366"/>
      <c r="E156" s="366"/>
      <c r="F156" s="366"/>
      <c r="G156" s="366"/>
      <c r="H156" s="379">
        <v>3562</v>
      </c>
      <c r="I156" s="379"/>
      <c r="J156" s="379"/>
    </row>
    <row r="157" spans="1:10" s="374" customFormat="1" ht="12.75">
      <c r="A157" s="366">
        <v>6</v>
      </c>
      <c r="B157" s="373" t="s">
        <v>230</v>
      </c>
      <c r="C157" s="366"/>
      <c r="D157" s="366"/>
      <c r="E157" s="366"/>
      <c r="F157" s="366"/>
      <c r="G157" s="366"/>
      <c r="H157" s="379">
        <v>3527</v>
      </c>
      <c r="I157" s="379"/>
      <c r="J157" s="379"/>
    </row>
    <row r="158" spans="1:10" s="374" customFormat="1" ht="25.5">
      <c r="A158" s="366">
        <v>7</v>
      </c>
      <c r="B158" s="373" t="s">
        <v>411</v>
      </c>
      <c r="C158" s="366"/>
      <c r="D158" s="366"/>
      <c r="E158" s="366"/>
      <c r="F158" s="366"/>
      <c r="G158" s="366"/>
      <c r="H158" s="379">
        <v>4934</v>
      </c>
      <c r="I158" s="379"/>
      <c r="J158" s="379"/>
    </row>
    <row r="159" spans="1:10" s="374" customFormat="1" ht="12.75">
      <c r="A159" s="366">
        <v>8</v>
      </c>
      <c r="B159" s="373" t="s">
        <v>412</v>
      </c>
      <c r="C159" s="366"/>
      <c r="D159" s="366"/>
      <c r="E159" s="366"/>
      <c r="F159" s="366"/>
      <c r="G159" s="366"/>
      <c r="H159" s="379">
        <v>2669</v>
      </c>
      <c r="I159" s="379"/>
      <c r="J159" s="379"/>
    </row>
    <row r="160" spans="1:10" s="374" customFormat="1" ht="12.75">
      <c r="A160" s="366">
        <v>9</v>
      </c>
      <c r="B160" s="373" t="s">
        <v>413</v>
      </c>
      <c r="C160" s="366"/>
      <c r="D160" s="366"/>
      <c r="E160" s="366"/>
      <c r="F160" s="366"/>
      <c r="G160" s="366"/>
      <c r="H160" s="379">
        <v>1120</v>
      </c>
      <c r="I160" s="379"/>
      <c r="J160" s="379"/>
    </row>
    <row r="161" spans="1:10" s="374" customFormat="1" ht="12.75">
      <c r="A161" s="366">
        <v>10</v>
      </c>
      <c r="B161" s="373" t="s">
        <v>375</v>
      </c>
      <c r="C161" s="366"/>
      <c r="D161" s="366"/>
      <c r="E161" s="366"/>
      <c r="F161" s="366"/>
      <c r="G161" s="366"/>
      <c r="H161" s="379">
        <v>11530</v>
      </c>
      <c r="I161" s="379"/>
      <c r="J161" s="379"/>
    </row>
    <row r="162" spans="1:10" s="374" customFormat="1" ht="25.5">
      <c r="A162" s="366">
        <v>11</v>
      </c>
      <c r="B162" s="373" t="s">
        <v>414</v>
      </c>
      <c r="C162" s="366"/>
      <c r="D162" s="366"/>
      <c r="E162" s="366"/>
      <c r="F162" s="366"/>
      <c r="G162" s="366"/>
      <c r="H162" s="379">
        <v>2052</v>
      </c>
      <c r="I162" s="379"/>
      <c r="J162" s="379"/>
    </row>
    <row r="163" spans="1:10" s="374" customFormat="1" ht="12.75">
      <c r="A163" s="366">
        <v>12</v>
      </c>
      <c r="B163" s="373" t="s">
        <v>415</v>
      </c>
      <c r="C163" s="366"/>
      <c r="D163" s="366"/>
      <c r="E163" s="366"/>
      <c r="F163" s="366"/>
      <c r="G163" s="366"/>
      <c r="H163" s="379">
        <v>1246</v>
      </c>
      <c r="I163" s="379"/>
      <c r="J163" s="379"/>
    </row>
    <row r="164" spans="1:10" s="374" customFormat="1" ht="25.5">
      <c r="A164" s="366">
        <v>13</v>
      </c>
      <c r="B164" s="373" t="s">
        <v>234</v>
      </c>
      <c r="C164" s="366"/>
      <c r="D164" s="366"/>
      <c r="E164" s="366"/>
      <c r="F164" s="366"/>
      <c r="G164" s="366"/>
      <c r="H164" s="379">
        <v>562</v>
      </c>
      <c r="I164" s="379"/>
      <c r="J164" s="379"/>
    </row>
    <row r="165" spans="1:10" s="374" customFormat="1" ht="12.75">
      <c r="A165" s="366">
        <v>14</v>
      </c>
      <c r="B165" s="373" t="s">
        <v>416</v>
      </c>
      <c r="C165" s="366"/>
      <c r="D165" s="366"/>
      <c r="E165" s="366"/>
      <c r="F165" s="366"/>
      <c r="G165" s="366"/>
      <c r="H165" s="379">
        <v>3395</v>
      </c>
      <c r="I165" s="379"/>
      <c r="J165" s="379"/>
    </row>
    <row r="166" spans="1:10" s="374" customFormat="1" ht="25.5">
      <c r="A166" s="366">
        <v>15</v>
      </c>
      <c r="B166" s="505" t="s">
        <v>570</v>
      </c>
      <c r="C166" s="366"/>
      <c r="D166" s="366"/>
      <c r="E166" s="366"/>
      <c r="F166" s="366"/>
      <c r="G166" s="366"/>
      <c r="H166" s="379">
        <v>1948</v>
      </c>
      <c r="I166" s="379"/>
      <c r="J166" s="379"/>
    </row>
    <row r="167" spans="1:10" s="374" customFormat="1" ht="12.75">
      <c r="A167" s="366">
        <v>16</v>
      </c>
      <c r="B167" s="373" t="s">
        <v>377</v>
      </c>
      <c r="C167" s="366"/>
      <c r="D167" s="366"/>
      <c r="E167" s="366"/>
      <c r="F167" s="366"/>
      <c r="G167" s="366"/>
      <c r="H167" s="379">
        <v>1525</v>
      </c>
      <c r="I167" s="379"/>
      <c r="J167" s="379"/>
    </row>
    <row r="168" spans="1:10" s="374" customFormat="1" ht="12.75">
      <c r="A168" s="366">
        <v>17</v>
      </c>
      <c r="B168" s="373" t="s">
        <v>417</v>
      </c>
      <c r="C168" s="366"/>
      <c r="D168" s="366"/>
      <c r="E168" s="366"/>
      <c r="F168" s="366"/>
      <c r="G168" s="366"/>
      <c r="H168" s="379">
        <v>3249</v>
      </c>
      <c r="I168" s="379"/>
      <c r="J168" s="379"/>
    </row>
    <row r="169" spans="1:10" s="374" customFormat="1" ht="12.75">
      <c r="A169" s="366">
        <v>18</v>
      </c>
      <c r="B169" s="373" t="s">
        <v>418</v>
      </c>
      <c r="C169" s="366"/>
      <c r="D169" s="366"/>
      <c r="E169" s="366"/>
      <c r="F169" s="366"/>
      <c r="G169" s="366"/>
      <c r="H169" s="379">
        <v>2223</v>
      </c>
      <c r="I169" s="379"/>
      <c r="J169" s="379"/>
    </row>
    <row r="170" spans="1:10" s="374" customFormat="1" ht="12.75">
      <c r="A170" s="366">
        <v>19</v>
      </c>
      <c r="B170" s="373" t="s">
        <v>419</v>
      </c>
      <c r="C170" s="366"/>
      <c r="D170" s="366"/>
      <c r="E170" s="366"/>
      <c r="F170" s="366"/>
      <c r="G170" s="366"/>
      <c r="H170" s="379">
        <v>9445</v>
      </c>
      <c r="I170" s="379"/>
      <c r="J170" s="379"/>
    </row>
    <row r="171" spans="1:10" s="374" customFormat="1" ht="12.75">
      <c r="A171" s="366">
        <v>20</v>
      </c>
      <c r="B171" s="373" t="s">
        <v>420</v>
      </c>
      <c r="C171" s="366"/>
      <c r="D171" s="366"/>
      <c r="E171" s="366"/>
      <c r="F171" s="366"/>
      <c r="G171" s="366"/>
      <c r="H171" s="379">
        <v>1600</v>
      </c>
      <c r="I171" s="379"/>
      <c r="J171" s="379"/>
    </row>
    <row r="172" spans="1:10" s="374" customFormat="1" ht="12.75">
      <c r="A172" s="366">
        <v>21</v>
      </c>
      <c r="B172" s="373" t="s">
        <v>421</v>
      </c>
      <c r="C172" s="366"/>
      <c r="D172" s="366"/>
      <c r="E172" s="366"/>
      <c r="F172" s="366"/>
      <c r="G172" s="366"/>
      <c r="H172" s="379">
        <v>3473</v>
      </c>
      <c r="I172" s="379"/>
      <c r="J172" s="379"/>
    </row>
    <row r="173" spans="1:10" s="374" customFormat="1" ht="12.75">
      <c r="A173" s="366">
        <v>22</v>
      </c>
      <c r="B173" s="373" t="s">
        <v>422</v>
      </c>
      <c r="C173" s="366"/>
      <c r="D173" s="366"/>
      <c r="E173" s="366"/>
      <c r="F173" s="366"/>
      <c r="G173" s="366"/>
      <c r="H173" s="379">
        <v>3312</v>
      </c>
      <c r="I173" s="379"/>
      <c r="J173" s="379"/>
    </row>
    <row r="174" spans="1:10" s="374" customFormat="1" ht="12.75">
      <c r="A174" s="366">
        <v>23</v>
      </c>
      <c r="B174" s="373" t="s">
        <v>423</v>
      </c>
      <c r="C174" s="366"/>
      <c r="D174" s="366"/>
      <c r="E174" s="366"/>
      <c r="F174" s="366"/>
      <c r="G174" s="366"/>
      <c r="H174" s="379">
        <v>1188</v>
      </c>
      <c r="I174" s="379"/>
      <c r="J174" s="379"/>
    </row>
    <row r="175" spans="1:10" s="374" customFormat="1" ht="12.75">
      <c r="A175" s="366">
        <v>24</v>
      </c>
      <c r="B175" s="373" t="s">
        <v>424</v>
      </c>
      <c r="C175" s="366"/>
      <c r="D175" s="366"/>
      <c r="E175" s="366"/>
      <c r="F175" s="366"/>
      <c r="G175" s="366"/>
      <c r="H175" s="379">
        <v>0</v>
      </c>
      <c r="I175" s="379"/>
      <c r="J175" s="379"/>
    </row>
    <row r="176" spans="1:10" s="374" customFormat="1" ht="12.75">
      <c r="A176" s="366">
        <v>25</v>
      </c>
      <c r="B176" s="373" t="s">
        <v>425</v>
      </c>
      <c r="C176" s="366"/>
      <c r="D176" s="366"/>
      <c r="E176" s="366"/>
      <c r="F176" s="366"/>
      <c r="G176" s="366"/>
      <c r="H176" s="379">
        <v>1030</v>
      </c>
      <c r="I176" s="379"/>
      <c r="J176" s="379"/>
    </row>
    <row r="177" spans="1:10" s="374" customFormat="1" ht="12.75">
      <c r="A177" s="366">
        <v>26</v>
      </c>
      <c r="B177" s="373" t="s">
        <v>426</v>
      </c>
      <c r="C177" s="366"/>
      <c r="D177" s="366"/>
      <c r="E177" s="366"/>
      <c r="F177" s="366"/>
      <c r="G177" s="366"/>
      <c r="H177" s="379">
        <v>1600</v>
      </c>
      <c r="I177" s="379"/>
      <c r="J177" s="379"/>
    </row>
    <row r="178" spans="1:10" s="374" customFormat="1" ht="12.75">
      <c r="A178" s="366">
        <v>27</v>
      </c>
      <c r="B178" s="373" t="s">
        <v>427</v>
      </c>
      <c r="C178" s="366"/>
      <c r="D178" s="366"/>
      <c r="E178" s="366"/>
      <c r="F178" s="366"/>
      <c r="G178" s="366"/>
      <c r="H178" s="379">
        <v>2621</v>
      </c>
      <c r="I178" s="379"/>
      <c r="J178" s="379"/>
    </row>
    <row r="179" spans="1:10" s="374" customFormat="1" ht="12.75">
      <c r="A179" s="366">
        <v>28</v>
      </c>
      <c r="B179" s="373" t="s">
        <v>428</v>
      </c>
      <c r="C179" s="366"/>
      <c r="D179" s="366"/>
      <c r="E179" s="366"/>
      <c r="F179" s="366"/>
      <c r="G179" s="366"/>
      <c r="H179" s="379">
        <v>2866</v>
      </c>
      <c r="I179" s="379"/>
      <c r="J179" s="379"/>
    </row>
    <row r="180" spans="1:10" s="374" customFormat="1" ht="25.5">
      <c r="A180" s="366">
        <v>29</v>
      </c>
      <c r="B180" s="373" t="s">
        <v>378</v>
      </c>
      <c r="C180" s="366"/>
      <c r="D180" s="366"/>
      <c r="E180" s="366"/>
      <c r="F180" s="366"/>
      <c r="G180" s="366"/>
      <c r="H180" s="379">
        <v>4353</v>
      </c>
      <c r="I180" s="379"/>
      <c r="J180" s="379"/>
    </row>
    <row r="181" spans="1:10" s="374" customFormat="1" ht="12.75">
      <c r="A181" s="366">
        <v>30</v>
      </c>
      <c r="B181" s="373" t="s">
        <v>379</v>
      </c>
      <c r="C181" s="366"/>
      <c r="D181" s="366"/>
      <c r="E181" s="366"/>
      <c r="F181" s="366"/>
      <c r="G181" s="366"/>
      <c r="H181" s="379">
        <v>7893</v>
      </c>
      <c r="I181" s="379"/>
      <c r="J181" s="379"/>
    </row>
    <row r="182" spans="1:10" s="374" customFormat="1" ht="25.5">
      <c r="A182" s="366">
        <v>31</v>
      </c>
      <c r="B182" s="373" t="s">
        <v>380</v>
      </c>
      <c r="C182" s="366"/>
      <c r="D182" s="366"/>
      <c r="E182" s="366"/>
      <c r="F182" s="366"/>
      <c r="G182" s="366"/>
      <c r="H182" s="379">
        <v>12214</v>
      </c>
      <c r="I182" s="379"/>
      <c r="J182" s="379"/>
    </row>
    <row r="183" spans="1:10" s="374" customFormat="1" ht="25.5">
      <c r="A183" s="366">
        <v>32</v>
      </c>
      <c r="B183" s="373" t="s">
        <v>429</v>
      </c>
      <c r="C183" s="366"/>
      <c r="D183" s="366"/>
      <c r="E183" s="366"/>
      <c r="F183" s="366"/>
      <c r="G183" s="366"/>
      <c r="H183" s="379">
        <v>7296</v>
      </c>
      <c r="I183" s="379"/>
      <c r="J183" s="379"/>
    </row>
    <row r="184" spans="1:10" s="374" customFormat="1" ht="25.5">
      <c r="A184" s="366">
        <v>33</v>
      </c>
      <c r="B184" s="373" t="s">
        <v>381</v>
      </c>
      <c r="C184" s="366"/>
      <c r="D184" s="366"/>
      <c r="E184" s="366"/>
      <c r="F184" s="366"/>
      <c r="G184" s="366"/>
      <c r="H184" s="379">
        <v>11758</v>
      </c>
      <c r="I184" s="379"/>
      <c r="J184" s="379"/>
    </row>
    <row r="185" spans="1:10" s="374" customFormat="1" ht="25.5">
      <c r="A185" s="366">
        <v>34</v>
      </c>
      <c r="B185" s="373" t="s">
        <v>382</v>
      </c>
      <c r="C185" s="366"/>
      <c r="D185" s="366"/>
      <c r="E185" s="366"/>
      <c r="F185" s="366"/>
      <c r="G185" s="366"/>
      <c r="H185" s="379">
        <v>2150</v>
      </c>
      <c r="I185" s="379"/>
      <c r="J185" s="379"/>
    </row>
    <row r="186" spans="1:10" s="374" customFormat="1" ht="12.75">
      <c r="A186" s="366">
        <v>35</v>
      </c>
      <c r="B186" s="373" t="s">
        <v>430</v>
      </c>
      <c r="C186" s="366"/>
      <c r="D186" s="366"/>
      <c r="E186" s="366"/>
      <c r="F186" s="366"/>
      <c r="G186" s="366"/>
      <c r="H186" s="379">
        <v>1457</v>
      </c>
      <c r="I186" s="379"/>
      <c r="J186" s="379"/>
    </row>
    <row r="187" spans="1:10" s="374" customFormat="1" ht="12.75">
      <c r="A187" s="366">
        <v>36</v>
      </c>
      <c r="B187" s="373" t="s">
        <v>431</v>
      </c>
      <c r="C187" s="366"/>
      <c r="D187" s="366"/>
      <c r="E187" s="366"/>
      <c r="F187" s="366"/>
      <c r="G187" s="366"/>
      <c r="H187" s="379">
        <v>1610</v>
      </c>
      <c r="I187" s="379"/>
      <c r="J187" s="379"/>
    </row>
    <row r="188" spans="1:10" s="374" customFormat="1" ht="25.5">
      <c r="A188" s="366">
        <v>37</v>
      </c>
      <c r="B188" s="373" t="s">
        <v>432</v>
      </c>
      <c r="C188" s="366"/>
      <c r="D188" s="366"/>
      <c r="E188" s="366"/>
      <c r="F188" s="366"/>
      <c r="G188" s="366"/>
      <c r="H188" s="379">
        <v>790</v>
      </c>
      <c r="I188" s="379"/>
      <c r="J188" s="379"/>
    </row>
    <row r="189" spans="1:10" s="374" customFormat="1" ht="12.75">
      <c r="A189" s="366">
        <v>38</v>
      </c>
      <c r="B189" s="373" t="s">
        <v>433</v>
      </c>
      <c r="C189" s="366"/>
      <c r="D189" s="366"/>
      <c r="E189" s="366"/>
      <c r="F189" s="366"/>
      <c r="G189" s="366"/>
      <c r="H189" s="379">
        <v>2192</v>
      </c>
      <c r="I189" s="379"/>
      <c r="J189" s="379"/>
    </row>
    <row r="190" spans="1:10" s="374" customFormat="1" ht="12.75">
      <c r="A190" s="366">
        <v>39</v>
      </c>
      <c r="B190" s="373" t="s">
        <v>385</v>
      </c>
      <c r="C190" s="366"/>
      <c r="D190" s="366"/>
      <c r="E190" s="366"/>
      <c r="F190" s="366"/>
      <c r="G190" s="366"/>
      <c r="H190" s="379">
        <v>11426</v>
      </c>
      <c r="I190" s="379"/>
      <c r="J190" s="379"/>
    </row>
    <row r="191" spans="1:10" s="374" customFormat="1" ht="12.75">
      <c r="A191" s="366">
        <v>40</v>
      </c>
      <c r="B191" s="373" t="s">
        <v>386</v>
      </c>
      <c r="C191" s="366"/>
      <c r="D191" s="366"/>
      <c r="E191" s="366"/>
      <c r="F191" s="366"/>
      <c r="G191" s="366"/>
      <c r="H191" s="379">
        <v>1184</v>
      </c>
      <c r="I191" s="379"/>
      <c r="J191" s="379"/>
    </row>
    <row r="192" spans="1:10" s="374" customFormat="1" ht="12.75">
      <c r="A192" s="366">
        <v>41</v>
      </c>
      <c r="B192" s="373" t="s">
        <v>434</v>
      </c>
      <c r="C192" s="366"/>
      <c r="D192" s="366"/>
      <c r="E192" s="366"/>
      <c r="F192" s="366"/>
      <c r="G192" s="366"/>
      <c r="H192" s="379">
        <v>2000</v>
      </c>
      <c r="I192" s="379"/>
      <c r="J192" s="379"/>
    </row>
    <row r="193" spans="1:10" s="374" customFormat="1" ht="12.75">
      <c r="A193" s="366">
        <v>42</v>
      </c>
      <c r="B193" s="373" t="s">
        <v>435</v>
      </c>
      <c r="C193" s="366"/>
      <c r="D193" s="366"/>
      <c r="E193" s="366"/>
      <c r="F193" s="366"/>
      <c r="G193" s="366"/>
      <c r="H193" s="379">
        <v>2146</v>
      </c>
      <c r="I193" s="379"/>
      <c r="J193" s="379"/>
    </row>
    <row r="194" spans="1:10" s="374" customFormat="1" ht="12.75">
      <c r="A194" s="366">
        <v>43</v>
      </c>
      <c r="B194" s="373" t="s">
        <v>436</v>
      </c>
      <c r="C194" s="366"/>
      <c r="D194" s="366"/>
      <c r="E194" s="366"/>
      <c r="F194" s="366"/>
      <c r="G194" s="366"/>
      <c r="H194" s="379">
        <v>1820</v>
      </c>
      <c r="I194" s="379"/>
      <c r="J194" s="379"/>
    </row>
    <row r="195" spans="1:10" s="374" customFormat="1" ht="12.75">
      <c r="A195" s="366">
        <v>44</v>
      </c>
      <c r="B195" s="373" t="s">
        <v>437</v>
      </c>
      <c r="C195" s="366"/>
      <c r="D195" s="366"/>
      <c r="E195" s="366"/>
      <c r="F195" s="366"/>
      <c r="G195" s="366"/>
      <c r="H195" s="379">
        <v>500</v>
      </c>
      <c r="I195" s="379"/>
      <c r="J195" s="379"/>
    </row>
    <row r="196" spans="1:10" s="374" customFormat="1" ht="12.75">
      <c r="A196" s="366">
        <v>45</v>
      </c>
      <c r="B196" s="373" t="s">
        <v>438</v>
      </c>
      <c r="C196" s="366"/>
      <c r="D196" s="366"/>
      <c r="E196" s="366"/>
      <c r="F196" s="366"/>
      <c r="G196" s="366"/>
      <c r="H196" s="379">
        <v>2063</v>
      </c>
      <c r="I196" s="379"/>
      <c r="J196" s="379"/>
    </row>
    <row r="197" spans="1:10" s="374" customFormat="1" ht="12.75">
      <c r="A197" s="366">
        <v>46</v>
      </c>
      <c r="B197" s="373" t="s">
        <v>439</v>
      </c>
      <c r="C197" s="366"/>
      <c r="D197" s="366"/>
      <c r="E197" s="366"/>
      <c r="F197" s="366"/>
      <c r="G197" s="366"/>
      <c r="H197" s="379">
        <v>2721</v>
      </c>
      <c r="I197" s="379"/>
      <c r="J197" s="379"/>
    </row>
    <row r="198" spans="1:10" s="374" customFormat="1" ht="12.75">
      <c r="A198" s="366">
        <v>47</v>
      </c>
      <c r="B198" s="373" t="s">
        <v>387</v>
      </c>
      <c r="C198" s="366"/>
      <c r="D198" s="366"/>
      <c r="E198" s="366"/>
      <c r="F198" s="366"/>
      <c r="G198" s="366"/>
      <c r="H198" s="379">
        <v>8086</v>
      </c>
      <c r="I198" s="379"/>
      <c r="J198" s="379"/>
    </row>
    <row r="199" spans="1:10" s="374" customFormat="1" ht="12.75">
      <c r="A199" s="366">
        <v>48</v>
      </c>
      <c r="B199" s="373" t="s">
        <v>388</v>
      </c>
      <c r="C199" s="366"/>
      <c r="D199" s="366"/>
      <c r="E199" s="366"/>
      <c r="F199" s="366"/>
      <c r="G199" s="366"/>
      <c r="H199" s="379">
        <v>5422</v>
      </c>
      <c r="I199" s="379"/>
      <c r="J199" s="379"/>
    </row>
    <row r="200" spans="1:10" s="374" customFormat="1" ht="12.75">
      <c r="A200" s="366">
        <v>49</v>
      </c>
      <c r="B200" s="373" t="s">
        <v>440</v>
      </c>
      <c r="C200" s="366"/>
      <c r="D200" s="366"/>
      <c r="E200" s="366"/>
      <c r="F200" s="366"/>
      <c r="G200" s="366"/>
      <c r="H200" s="379">
        <v>6753</v>
      </c>
      <c r="I200" s="379"/>
      <c r="J200" s="379"/>
    </row>
    <row r="201" spans="1:10" s="374" customFormat="1" ht="12.75">
      <c r="A201" s="366">
        <v>50</v>
      </c>
      <c r="B201" s="373" t="s">
        <v>389</v>
      </c>
      <c r="C201" s="366"/>
      <c r="D201" s="366"/>
      <c r="E201" s="366"/>
      <c r="F201" s="366"/>
      <c r="G201" s="366"/>
      <c r="H201" s="379">
        <v>3361</v>
      </c>
      <c r="I201" s="379"/>
      <c r="J201" s="379"/>
    </row>
    <row r="202" spans="1:10" s="374" customFormat="1" ht="12.75">
      <c r="A202" s="366">
        <v>51</v>
      </c>
      <c r="B202" s="373" t="s">
        <v>390</v>
      </c>
      <c r="C202" s="366"/>
      <c r="D202" s="366"/>
      <c r="E202" s="366"/>
      <c r="F202" s="366"/>
      <c r="G202" s="366"/>
      <c r="H202" s="379">
        <v>8820</v>
      </c>
      <c r="I202" s="379"/>
      <c r="J202" s="379"/>
    </row>
    <row r="203" spans="1:10" s="374" customFormat="1" ht="12.75">
      <c r="A203" s="366">
        <v>52</v>
      </c>
      <c r="B203" s="373" t="s">
        <v>441</v>
      </c>
      <c r="C203" s="366"/>
      <c r="D203" s="366"/>
      <c r="E203" s="366"/>
      <c r="F203" s="366"/>
      <c r="G203" s="366"/>
      <c r="H203" s="379">
        <v>3229</v>
      </c>
      <c r="I203" s="379"/>
      <c r="J203" s="379"/>
    </row>
    <row r="204" spans="1:10" s="374" customFormat="1" ht="12.75">
      <c r="A204" s="366">
        <v>53</v>
      </c>
      <c r="B204" s="373" t="s">
        <v>442</v>
      </c>
      <c r="C204" s="366"/>
      <c r="D204" s="366"/>
      <c r="E204" s="366"/>
      <c r="F204" s="366"/>
      <c r="G204" s="366"/>
      <c r="H204" s="379">
        <v>2245</v>
      </c>
      <c r="I204" s="379"/>
      <c r="J204" s="379"/>
    </row>
    <row r="205" spans="1:10" s="374" customFormat="1" ht="12.75">
      <c r="A205" s="366">
        <v>54</v>
      </c>
      <c r="B205" s="373" t="s">
        <v>443</v>
      </c>
      <c r="C205" s="366"/>
      <c r="D205" s="366"/>
      <c r="E205" s="366"/>
      <c r="F205" s="366"/>
      <c r="G205" s="366"/>
      <c r="H205" s="379">
        <v>2926</v>
      </c>
      <c r="I205" s="379"/>
      <c r="J205" s="379"/>
    </row>
    <row r="206" spans="1:10" s="374" customFormat="1" ht="12.75">
      <c r="A206" s="366">
        <v>55</v>
      </c>
      <c r="B206" s="373" t="s">
        <v>450</v>
      </c>
      <c r="C206" s="366"/>
      <c r="D206" s="366"/>
      <c r="E206" s="366"/>
      <c r="F206" s="366"/>
      <c r="G206" s="366"/>
      <c r="H206" s="379">
        <v>1500</v>
      </c>
      <c r="I206" s="379"/>
      <c r="J206" s="379"/>
    </row>
    <row r="207" spans="1:10" s="374" customFormat="1" ht="12.75">
      <c r="A207" s="366">
        <v>56</v>
      </c>
      <c r="B207" s="373" t="s">
        <v>320</v>
      </c>
      <c r="C207" s="366"/>
      <c r="D207" s="366"/>
      <c r="E207" s="366"/>
      <c r="F207" s="366"/>
      <c r="G207" s="366"/>
      <c r="H207" s="379">
        <v>8443</v>
      </c>
      <c r="I207" s="379"/>
      <c r="J207" s="379"/>
    </row>
    <row r="208" spans="1:10" s="374" customFormat="1" ht="12.75">
      <c r="A208" s="366">
        <v>57</v>
      </c>
      <c r="B208" s="373" t="s">
        <v>321</v>
      </c>
      <c r="C208" s="366"/>
      <c r="D208" s="366"/>
      <c r="E208" s="366"/>
      <c r="F208" s="366"/>
      <c r="G208" s="366"/>
      <c r="H208" s="379">
        <v>21395</v>
      </c>
      <c r="I208" s="379"/>
      <c r="J208" s="379"/>
    </row>
    <row r="209" spans="1:10" s="374" customFormat="1" ht="12.75">
      <c r="A209" s="366">
        <v>58</v>
      </c>
      <c r="B209" s="373" t="s">
        <v>267</v>
      </c>
      <c r="C209" s="366"/>
      <c r="D209" s="366"/>
      <c r="E209" s="366"/>
      <c r="F209" s="366"/>
      <c r="G209" s="366"/>
      <c r="H209" s="379">
        <v>6078</v>
      </c>
      <c r="I209" s="379"/>
      <c r="J209" s="379"/>
    </row>
    <row r="210" spans="1:10" s="374" customFormat="1" ht="12.75">
      <c r="A210" s="366">
        <v>59</v>
      </c>
      <c r="B210" s="373" t="s">
        <v>444</v>
      </c>
      <c r="C210" s="366"/>
      <c r="D210" s="366"/>
      <c r="E210" s="366"/>
      <c r="F210" s="366"/>
      <c r="G210" s="366"/>
      <c r="H210" s="379">
        <v>6627</v>
      </c>
      <c r="I210" s="379"/>
      <c r="J210" s="379"/>
    </row>
    <row r="211" spans="1:10" s="374" customFormat="1" ht="12.75">
      <c r="A211" s="366">
        <v>60</v>
      </c>
      <c r="B211" s="373" t="s">
        <v>391</v>
      </c>
      <c r="C211" s="366"/>
      <c r="D211" s="366"/>
      <c r="E211" s="366"/>
      <c r="F211" s="366"/>
      <c r="G211" s="366"/>
      <c r="H211" s="379">
        <v>11739</v>
      </c>
      <c r="I211" s="379"/>
      <c r="J211" s="379"/>
    </row>
    <row r="212" spans="1:10" s="374" customFormat="1" ht="12.75">
      <c r="A212" s="366">
        <v>61</v>
      </c>
      <c r="B212" s="373" t="s">
        <v>268</v>
      </c>
      <c r="C212" s="366"/>
      <c r="D212" s="366"/>
      <c r="E212" s="366"/>
      <c r="F212" s="366"/>
      <c r="G212" s="366"/>
      <c r="H212" s="379">
        <v>3752</v>
      </c>
      <c r="I212" s="379"/>
      <c r="J212" s="379"/>
    </row>
    <row r="213" spans="1:10" s="374" customFormat="1" ht="12.75">
      <c r="A213" s="366">
        <v>62</v>
      </c>
      <c r="B213" s="373" t="s">
        <v>266</v>
      </c>
      <c r="C213" s="366"/>
      <c r="D213" s="366"/>
      <c r="E213" s="366"/>
      <c r="F213" s="366"/>
      <c r="G213" s="366"/>
      <c r="H213" s="379">
        <v>4756</v>
      </c>
      <c r="I213" s="379"/>
      <c r="J213" s="379"/>
    </row>
    <row r="214" spans="1:10" s="374" customFormat="1" ht="13.5" customHeight="1">
      <c r="A214" s="366">
        <v>63</v>
      </c>
      <c r="B214" s="373" t="s">
        <v>279</v>
      </c>
      <c r="C214" s="366"/>
      <c r="D214" s="366"/>
      <c r="E214" s="366"/>
      <c r="F214" s="366"/>
      <c r="G214" s="366"/>
      <c r="H214" s="379">
        <v>2114</v>
      </c>
      <c r="I214" s="379"/>
      <c r="J214" s="379"/>
    </row>
    <row r="215" spans="1:10" s="374" customFormat="1" ht="12.75">
      <c r="A215" s="366">
        <v>64</v>
      </c>
      <c r="B215" s="373" t="s">
        <v>280</v>
      </c>
      <c r="C215" s="366"/>
      <c r="D215" s="366"/>
      <c r="E215" s="366"/>
      <c r="F215" s="366"/>
      <c r="G215" s="366"/>
      <c r="H215" s="379">
        <v>680</v>
      </c>
      <c r="I215" s="379"/>
      <c r="J215" s="379"/>
    </row>
    <row r="216" spans="1:10" s="374" customFormat="1" ht="12.75">
      <c r="A216" s="366">
        <v>65</v>
      </c>
      <c r="B216" s="373" t="s">
        <v>445</v>
      </c>
      <c r="C216" s="366"/>
      <c r="D216" s="366"/>
      <c r="E216" s="366"/>
      <c r="F216" s="366"/>
      <c r="G216" s="366"/>
      <c r="H216" s="379">
        <v>2200</v>
      </c>
      <c r="I216" s="379"/>
      <c r="J216" s="379"/>
    </row>
    <row r="217" spans="1:10" s="374" customFormat="1" ht="12.75">
      <c r="A217" s="366">
        <v>66</v>
      </c>
      <c r="B217" s="373" t="s">
        <v>281</v>
      </c>
      <c r="C217" s="366"/>
      <c r="D217" s="366"/>
      <c r="E217" s="366"/>
      <c r="F217" s="366"/>
      <c r="G217" s="366"/>
      <c r="H217" s="379">
        <v>648</v>
      </c>
      <c r="I217" s="379"/>
      <c r="J217" s="379"/>
    </row>
    <row r="218" spans="1:10" s="374" customFormat="1" ht="12.75">
      <c r="A218" s="366">
        <v>67</v>
      </c>
      <c r="B218" s="373" t="s">
        <v>269</v>
      </c>
      <c r="C218" s="366"/>
      <c r="D218" s="366"/>
      <c r="E218" s="366"/>
      <c r="F218" s="366"/>
      <c r="G218" s="366"/>
      <c r="H218" s="379">
        <v>11244</v>
      </c>
      <c r="I218" s="379"/>
      <c r="J218" s="379"/>
    </row>
    <row r="219" spans="1:10" s="374" customFormat="1" ht="12.75">
      <c r="A219" s="366">
        <v>68</v>
      </c>
      <c r="B219" s="373" t="s">
        <v>270</v>
      </c>
      <c r="C219" s="366"/>
      <c r="D219" s="366"/>
      <c r="E219" s="366"/>
      <c r="F219" s="366"/>
      <c r="G219" s="366"/>
      <c r="H219" s="379">
        <v>11589</v>
      </c>
      <c r="I219" s="379"/>
      <c r="J219" s="379"/>
    </row>
    <row r="220" spans="1:10" s="374" customFormat="1" ht="12.75">
      <c r="A220" s="366">
        <v>69</v>
      </c>
      <c r="B220" s="373" t="s">
        <v>272</v>
      </c>
      <c r="C220" s="366"/>
      <c r="D220" s="366"/>
      <c r="E220" s="366"/>
      <c r="F220" s="366"/>
      <c r="G220" s="366"/>
      <c r="H220" s="379">
        <v>7728</v>
      </c>
      <c r="I220" s="379"/>
      <c r="J220" s="379"/>
    </row>
    <row r="221" spans="1:10" s="374" customFormat="1" ht="12.75">
      <c r="A221" s="366">
        <v>70</v>
      </c>
      <c r="B221" s="373" t="s">
        <v>274</v>
      </c>
      <c r="C221" s="366"/>
      <c r="D221" s="366"/>
      <c r="E221" s="366"/>
      <c r="F221" s="366"/>
      <c r="G221" s="366"/>
      <c r="H221" s="379">
        <v>10057</v>
      </c>
      <c r="I221" s="379"/>
      <c r="J221" s="379"/>
    </row>
    <row r="222" spans="1:10" s="374" customFormat="1" ht="12.75">
      <c r="A222" s="366">
        <v>71</v>
      </c>
      <c r="B222" s="373" t="s">
        <v>282</v>
      </c>
      <c r="C222" s="366"/>
      <c r="D222" s="366"/>
      <c r="E222" s="366"/>
      <c r="F222" s="366"/>
      <c r="G222" s="366"/>
      <c r="H222" s="379">
        <v>1870</v>
      </c>
      <c r="I222" s="379"/>
      <c r="J222" s="379"/>
    </row>
    <row r="223" spans="1:10" s="374" customFormat="1" ht="12.75">
      <c r="A223" s="366">
        <v>72</v>
      </c>
      <c r="B223" s="373" t="s">
        <v>446</v>
      </c>
      <c r="C223" s="366"/>
      <c r="D223" s="366"/>
      <c r="E223" s="366"/>
      <c r="F223" s="366"/>
      <c r="G223" s="366"/>
      <c r="H223" s="379">
        <v>460</v>
      </c>
      <c r="I223" s="379"/>
      <c r="J223" s="379"/>
    </row>
    <row r="224" spans="1:10" s="374" customFormat="1" ht="12.75">
      <c r="A224" s="366">
        <v>73</v>
      </c>
      <c r="B224" s="373" t="s">
        <v>447</v>
      </c>
      <c r="C224" s="366"/>
      <c r="D224" s="366"/>
      <c r="E224" s="366"/>
      <c r="F224" s="366"/>
      <c r="G224" s="366"/>
      <c r="H224" s="379">
        <v>6500</v>
      </c>
      <c r="I224" s="379"/>
      <c r="J224" s="379"/>
    </row>
    <row r="225" spans="1:10" s="374" customFormat="1" ht="12.75">
      <c r="A225" s="366">
        <v>74</v>
      </c>
      <c r="B225" s="373" t="s">
        <v>286</v>
      </c>
      <c r="C225" s="366"/>
      <c r="D225" s="366"/>
      <c r="E225" s="366"/>
      <c r="F225" s="366"/>
      <c r="G225" s="366"/>
      <c r="H225" s="379">
        <v>1550</v>
      </c>
      <c r="I225" s="379"/>
      <c r="J225" s="379"/>
    </row>
    <row r="226" spans="1:10" s="374" customFormat="1" ht="25.5">
      <c r="A226" s="366">
        <v>75</v>
      </c>
      <c r="B226" s="373" t="s">
        <v>392</v>
      </c>
      <c r="C226" s="366"/>
      <c r="D226" s="366"/>
      <c r="E226" s="366"/>
      <c r="F226" s="366"/>
      <c r="G226" s="366"/>
      <c r="H226" s="379">
        <v>6471</v>
      </c>
      <c r="I226" s="379"/>
      <c r="J226" s="379"/>
    </row>
    <row r="227" spans="1:10" s="374" customFormat="1" ht="12.75">
      <c r="A227" s="366">
        <v>76</v>
      </c>
      <c r="B227" s="373" t="s">
        <v>290</v>
      </c>
      <c r="C227" s="366"/>
      <c r="D227" s="366"/>
      <c r="E227" s="366"/>
      <c r="F227" s="366"/>
      <c r="G227" s="366"/>
      <c r="H227" s="379">
        <v>5573</v>
      </c>
      <c r="I227" s="379"/>
      <c r="J227" s="379"/>
    </row>
    <row r="228" spans="1:10" s="374" customFormat="1" ht="12.75">
      <c r="A228" s="366">
        <v>77</v>
      </c>
      <c r="B228" s="373" t="s">
        <v>451</v>
      </c>
      <c r="C228" s="366"/>
      <c r="D228" s="366"/>
      <c r="E228" s="366"/>
      <c r="F228" s="366"/>
      <c r="G228" s="366"/>
      <c r="H228" s="379">
        <v>500</v>
      </c>
      <c r="I228" s="379"/>
      <c r="J228" s="379"/>
    </row>
    <row r="229" spans="1:10" s="374" customFormat="1" ht="12.75">
      <c r="A229" s="366">
        <v>78</v>
      </c>
      <c r="B229" s="373" t="s">
        <v>227</v>
      </c>
      <c r="C229" s="366"/>
      <c r="D229" s="366"/>
      <c r="E229" s="366"/>
      <c r="F229" s="366"/>
      <c r="G229" s="366"/>
      <c r="H229" s="379">
        <v>1799</v>
      </c>
      <c r="I229" s="379"/>
      <c r="J229" s="379"/>
    </row>
    <row r="230" spans="1:10" s="374" customFormat="1" ht="12.75">
      <c r="A230" s="366">
        <v>79</v>
      </c>
      <c r="B230" s="373" t="s">
        <v>233</v>
      </c>
      <c r="C230" s="366"/>
      <c r="D230" s="366"/>
      <c r="E230" s="366"/>
      <c r="F230" s="366"/>
      <c r="G230" s="366"/>
      <c r="H230" s="379">
        <v>3995</v>
      </c>
      <c r="I230" s="379"/>
      <c r="J230" s="379"/>
    </row>
    <row r="231" spans="1:10" s="374" customFormat="1" ht="12.75">
      <c r="A231" s="366">
        <v>80</v>
      </c>
      <c r="B231" s="378" t="s">
        <v>329</v>
      </c>
      <c r="C231" s="366"/>
      <c r="D231" s="366"/>
      <c r="E231" s="366"/>
      <c r="F231" s="366"/>
      <c r="G231" s="366"/>
      <c r="H231" s="380">
        <v>10250</v>
      </c>
      <c r="I231" s="380"/>
      <c r="J231" s="380"/>
    </row>
    <row r="232" spans="1:10" s="374" customFormat="1" ht="12.75">
      <c r="A232" s="366">
        <v>81</v>
      </c>
      <c r="B232" s="375" t="s">
        <v>394</v>
      </c>
      <c r="C232" s="366"/>
      <c r="D232" s="366"/>
      <c r="E232" s="347"/>
      <c r="F232" s="366"/>
      <c r="G232" s="366"/>
      <c r="H232" s="380">
        <v>3200</v>
      </c>
      <c r="I232" s="380"/>
      <c r="J232" s="380"/>
    </row>
    <row r="233" spans="1:10" s="374" customFormat="1" ht="12.75">
      <c r="A233" s="366">
        <v>82</v>
      </c>
      <c r="B233" s="375" t="s">
        <v>325</v>
      </c>
      <c r="C233" s="366"/>
      <c r="D233" s="366"/>
      <c r="E233" s="347"/>
      <c r="F233" s="366"/>
      <c r="G233" s="366"/>
      <c r="H233" s="380">
        <v>23418</v>
      </c>
      <c r="I233" s="380"/>
      <c r="J233" s="380"/>
    </row>
    <row r="234" spans="1:10" s="374" customFormat="1" ht="12.75">
      <c r="A234" s="366">
        <v>83</v>
      </c>
      <c r="B234" s="375" t="s">
        <v>393</v>
      </c>
      <c r="C234" s="366"/>
      <c r="D234" s="366"/>
      <c r="E234" s="347"/>
      <c r="F234" s="366"/>
      <c r="G234" s="366"/>
      <c r="H234" s="380">
        <v>3027</v>
      </c>
      <c r="I234" s="380"/>
      <c r="J234" s="380"/>
    </row>
    <row r="235" spans="1:10" s="374" customFormat="1" ht="12.75">
      <c r="A235" s="366">
        <v>84</v>
      </c>
      <c r="B235" s="375" t="s">
        <v>384</v>
      </c>
      <c r="C235" s="366"/>
      <c r="D235" s="366"/>
      <c r="E235" s="347"/>
      <c r="F235" s="366"/>
      <c r="G235" s="366"/>
      <c r="H235" s="380">
        <v>4591</v>
      </c>
      <c r="I235" s="380"/>
      <c r="J235" s="380"/>
    </row>
    <row r="236" spans="1:10" s="374" customFormat="1" ht="12.75">
      <c r="A236" s="366">
        <v>85</v>
      </c>
      <c r="B236" s="375" t="s">
        <v>452</v>
      </c>
      <c r="C236" s="366"/>
      <c r="D236" s="366"/>
      <c r="E236" s="347"/>
      <c r="F236" s="366"/>
      <c r="G236" s="366"/>
      <c r="H236" s="380">
        <v>5442</v>
      </c>
      <c r="I236" s="380"/>
      <c r="J236" s="380"/>
    </row>
    <row r="237" spans="1:10" s="374" customFormat="1" ht="25.5">
      <c r="A237" s="366"/>
      <c r="B237" s="377" t="s">
        <v>449</v>
      </c>
      <c r="C237" s="377"/>
      <c r="D237" s="377"/>
      <c r="E237" s="370"/>
      <c r="F237" s="377"/>
      <c r="G237" s="377"/>
      <c r="H237" s="369">
        <v>388714</v>
      </c>
      <c r="I237" s="380"/>
      <c r="J237" s="380"/>
    </row>
    <row r="238" spans="1:10" s="374" customFormat="1" ht="38.25">
      <c r="A238" s="366"/>
      <c r="B238" s="371" t="s">
        <v>363</v>
      </c>
      <c r="C238" s="366"/>
      <c r="D238" s="366"/>
      <c r="E238" s="347"/>
      <c r="F238" s="366"/>
      <c r="G238" s="366"/>
      <c r="H238" s="380">
        <v>7933</v>
      </c>
      <c r="I238" s="380"/>
      <c r="J238" s="380"/>
    </row>
    <row r="239" spans="1:10" s="374" customFormat="1" ht="38.25">
      <c r="A239" s="366"/>
      <c r="B239" s="449" t="s">
        <v>540</v>
      </c>
      <c r="C239" s="366"/>
      <c r="D239" s="366"/>
      <c r="E239" s="347"/>
      <c r="F239" s="366"/>
      <c r="G239" s="366"/>
      <c r="H239" s="456">
        <f>H237+H238</f>
        <v>396647</v>
      </c>
      <c r="I239" s="380"/>
      <c r="J239" s="380"/>
    </row>
    <row r="240" spans="1:10" s="370" customFormat="1" ht="38.25">
      <c r="A240" s="376"/>
      <c r="B240" s="377" t="s">
        <v>542</v>
      </c>
      <c r="C240" s="377"/>
      <c r="D240" s="377"/>
      <c r="F240" s="377"/>
      <c r="G240" s="377"/>
      <c r="H240" s="369"/>
      <c r="I240" s="369"/>
      <c r="J240" s="369"/>
    </row>
    <row r="241" spans="1:10" s="370" customFormat="1" ht="25.5">
      <c r="A241" s="366">
        <v>1</v>
      </c>
      <c r="B241" s="372" t="s">
        <v>454</v>
      </c>
      <c r="C241" s="376"/>
      <c r="D241" s="376"/>
      <c r="E241" s="376"/>
      <c r="F241" s="366" t="s">
        <v>455</v>
      </c>
      <c r="G241" s="381" t="s">
        <v>456</v>
      </c>
      <c r="H241" s="353">
        <v>1305</v>
      </c>
      <c r="I241" s="353"/>
      <c r="J241" s="353"/>
    </row>
    <row r="242" spans="1:10" s="370" customFormat="1" ht="12.75">
      <c r="A242" s="366">
        <v>2</v>
      </c>
      <c r="B242" s="372" t="s">
        <v>457</v>
      </c>
      <c r="C242" s="376"/>
      <c r="D242" s="376"/>
      <c r="E242" s="382"/>
      <c r="F242" s="366"/>
      <c r="G242" s="381"/>
      <c r="H242" s="353">
        <v>1114</v>
      </c>
      <c r="I242" s="353"/>
      <c r="J242" s="353"/>
    </row>
    <row r="243" spans="1:10" s="370" customFormat="1" ht="38.25">
      <c r="A243" s="366"/>
      <c r="B243" s="377" t="s">
        <v>453</v>
      </c>
      <c r="C243" s="377"/>
      <c r="D243" s="377"/>
      <c r="F243" s="377"/>
      <c r="G243" s="377"/>
      <c r="H243" s="369">
        <v>2419</v>
      </c>
      <c r="I243" s="353"/>
      <c r="J243" s="353"/>
    </row>
    <row r="244" spans="1:10" s="370" customFormat="1" ht="38.25">
      <c r="A244" s="366"/>
      <c r="B244" s="371" t="s">
        <v>363</v>
      </c>
      <c r="C244" s="376"/>
      <c r="D244" s="376"/>
      <c r="E244" s="382"/>
      <c r="F244" s="366"/>
      <c r="G244" s="381"/>
      <c r="H244" s="353">
        <v>49</v>
      </c>
      <c r="I244" s="353"/>
      <c r="J244" s="353"/>
    </row>
    <row r="245" spans="1:10" s="370" customFormat="1" ht="51">
      <c r="A245" s="366"/>
      <c r="B245" s="449" t="s">
        <v>541</v>
      </c>
      <c r="C245" s="376"/>
      <c r="D245" s="376"/>
      <c r="E245" s="382"/>
      <c r="F245" s="366"/>
      <c r="G245" s="381"/>
      <c r="H245" s="383">
        <f>H243+H244</f>
        <v>2468</v>
      </c>
      <c r="I245" s="353"/>
      <c r="J245" s="353"/>
    </row>
    <row r="246" spans="1:10" s="370" customFormat="1" ht="39.75" customHeight="1">
      <c r="A246" s="376"/>
      <c r="B246" s="377" t="s">
        <v>548</v>
      </c>
      <c r="C246" s="377"/>
      <c r="D246" s="377"/>
      <c r="F246" s="377"/>
      <c r="G246" s="377"/>
      <c r="H246" s="369"/>
      <c r="I246" s="369"/>
      <c r="J246" s="369"/>
    </row>
    <row r="247" spans="1:10" s="374" customFormat="1" ht="25.5">
      <c r="A247" s="366">
        <v>1</v>
      </c>
      <c r="B247" s="372" t="s">
        <v>459</v>
      </c>
      <c r="C247" s="366"/>
      <c r="D247" s="366"/>
      <c r="E247" s="366"/>
      <c r="F247" s="366" t="s">
        <v>460</v>
      </c>
      <c r="G247" s="375" t="s">
        <v>461</v>
      </c>
      <c r="H247" s="352">
        <v>75303</v>
      </c>
      <c r="I247" s="352"/>
      <c r="J247" s="352"/>
    </row>
    <row r="248" spans="1:10" s="374" customFormat="1" ht="25.5">
      <c r="A248" s="366">
        <v>2</v>
      </c>
      <c r="B248" s="372" t="s">
        <v>462</v>
      </c>
      <c r="C248" s="366"/>
      <c r="D248" s="366"/>
      <c r="E248" s="366"/>
      <c r="F248" s="366" t="s">
        <v>460</v>
      </c>
      <c r="G248" s="375" t="s">
        <v>461</v>
      </c>
      <c r="H248" s="352">
        <v>12779</v>
      </c>
      <c r="I248" s="352"/>
      <c r="J248" s="352"/>
    </row>
    <row r="249" spans="1:10" s="374" customFormat="1" ht="25.5">
      <c r="A249" s="366">
        <v>3</v>
      </c>
      <c r="B249" s="372" t="s">
        <v>463</v>
      </c>
      <c r="C249" s="366"/>
      <c r="D249" s="366"/>
      <c r="E249" s="366"/>
      <c r="F249" s="366" t="s">
        <v>460</v>
      </c>
      <c r="G249" s="375" t="s">
        <v>461</v>
      </c>
      <c r="H249" s="352">
        <v>9800</v>
      </c>
      <c r="I249" s="352"/>
      <c r="J249" s="352"/>
    </row>
    <row r="250" spans="1:10" s="374" customFormat="1" ht="25.5">
      <c r="A250" s="366">
        <v>4</v>
      </c>
      <c r="B250" s="372" t="s">
        <v>464</v>
      </c>
      <c r="C250" s="366"/>
      <c r="D250" s="366"/>
      <c r="E250" s="366"/>
      <c r="F250" s="366" t="s">
        <v>460</v>
      </c>
      <c r="G250" s="375" t="s">
        <v>461</v>
      </c>
      <c r="H250" s="352">
        <v>7801</v>
      </c>
      <c r="I250" s="352"/>
      <c r="J250" s="352"/>
    </row>
    <row r="251" spans="1:10" s="374" customFormat="1" ht="25.5">
      <c r="A251" s="366">
        <v>5</v>
      </c>
      <c r="B251" s="372" t="s">
        <v>465</v>
      </c>
      <c r="C251" s="366"/>
      <c r="D251" s="366"/>
      <c r="E251" s="366"/>
      <c r="F251" s="366" t="s">
        <v>460</v>
      </c>
      <c r="G251" s="375" t="s">
        <v>461</v>
      </c>
      <c r="H251" s="352">
        <v>7840</v>
      </c>
      <c r="I251" s="352"/>
      <c r="J251" s="352"/>
    </row>
    <row r="252" spans="1:10" s="374" customFormat="1" ht="25.5">
      <c r="A252" s="366">
        <v>6</v>
      </c>
      <c r="B252" s="372" t="s">
        <v>466</v>
      </c>
      <c r="C252" s="366"/>
      <c r="D252" s="366"/>
      <c r="E252" s="366"/>
      <c r="F252" s="366" t="s">
        <v>460</v>
      </c>
      <c r="G252" s="375" t="s">
        <v>461</v>
      </c>
      <c r="H252" s="352">
        <v>5292</v>
      </c>
      <c r="I252" s="352"/>
      <c r="J252" s="352"/>
    </row>
    <row r="253" spans="1:10" s="374" customFormat="1" ht="25.5">
      <c r="A253" s="366">
        <v>7</v>
      </c>
      <c r="B253" s="372" t="s">
        <v>467</v>
      </c>
      <c r="C253" s="366"/>
      <c r="D253" s="366"/>
      <c r="E253" s="366"/>
      <c r="F253" s="366" t="s">
        <v>460</v>
      </c>
      <c r="G253" s="375" t="s">
        <v>461</v>
      </c>
      <c r="H253" s="352">
        <v>5684</v>
      </c>
      <c r="I253" s="352"/>
      <c r="J253" s="352"/>
    </row>
    <row r="254" spans="1:10" s="374" customFormat="1" ht="25.5">
      <c r="A254" s="366">
        <v>8</v>
      </c>
      <c r="B254" s="372" t="s">
        <v>468</v>
      </c>
      <c r="C254" s="366"/>
      <c r="D254" s="366"/>
      <c r="E254" s="366"/>
      <c r="F254" s="366" t="s">
        <v>460</v>
      </c>
      <c r="G254" s="375" t="s">
        <v>461</v>
      </c>
      <c r="H254" s="352">
        <v>16464</v>
      </c>
      <c r="I254" s="352"/>
      <c r="J254" s="352"/>
    </row>
    <row r="255" spans="1:10" s="374" customFormat="1" ht="25.5">
      <c r="A255" s="366">
        <v>9</v>
      </c>
      <c r="B255" s="372" t="s">
        <v>273</v>
      </c>
      <c r="C255" s="366"/>
      <c r="D255" s="366"/>
      <c r="E255" s="366"/>
      <c r="F255" s="366" t="s">
        <v>460</v>
      </c>
      <c r="G255" s="375" t="s">
        <v>461</v>
      </c>
      <c r="H255" s="352">
        <v>12544</v>
      </c>
      <c r="I255" s="352"/>
      <c r="J255" s="352"/>
    </row>
    <row r="256" spans="1:10" s="374" customFormat="1" ht="25.5">
      <c r="A256" s="366">
        <v>10</v>
      </c>
      <c r="B256" s="372" t="s">
        <v>469</v>
      </c>
      <c r="C256" s="366"/>
      <c r="D256" s="366"/>
      <c r="E256" s="366"/>
      <c r="F256" s="366" t="s">
        <v>460</v>
      </c>
      <c r="G256" s="375" t="s">
        <v>461</v>
      </c>
      <c r="H256" s="352">
        <v>10976</v>
      </c>
      <c r="I256" s="352"/>
      <c r="J256" s="352"/>
    </row>
    <row r="257" spans="1:10" s="374" customFormat="1" ht="25.5">
      <c r="A257" s="366">
        <v>11</v>
      </c>
      <c r="B257" s="372" t="s">
        <v>457</v>
      </c>
      <c r="C257" s="366"/>
      <c r="D257" s="366"/>
      <c r="E257" s="366"/>
      <c r="F257" s="366" t="s">
        <v>460</v>
      </c>
      <c r="G257" s="375" t="s">
        <v>461</v>
      </c>
      <c r="H257" s="352">
        <v>8624</v>
      </c>
      <c r="I257" s="352"/>
      <c r="J257" s="352"/>
    </row>
    <row r="258" spans="1:10" ht="25.5">
      <c r="A258" s="451"/>
      <c r="B258" s="377" t="s">
        <v>458</v>
      </c>
      <c r="C258" s="377"/>
      <c r="D258" s="377"/>
      <c r="E258" s="452"/>
      <c r="F258" s="377"/>
      <c r="G258" s="377"/>
      <c r="H258" s="369">
        <v>173107</v>
      </c>
      <c r="I258" s="453"/>
      <c r="J258" s="453"/>
    </row>
    <row r="259" spans="1:10" ht="38.25">
      <c r="A259" s="451"/>
      <c r="B259" s="371" t="s">
        <v>363</v>
      </c>
      <c r="C259" s="451"/>
      <c r="D259" s="451"/>
      <c r="E259" s="454">
        <v>0.02</v>
      </c>
      <c r="F259" s="451"/>
      <c r="G259" s="451" t="s">
        <v>470</v>
      </c>
      <c r="H259" s="453">
        <v>3533</v>
      </c>
      <c r="I259" s="453"/>
      <c r="J259" s="453"/>
    </row>
    <row r="260" spans="1:10" ht="38.25">
      <c r="A260" s="451"/>
      <c r="B260" s="449" t="s">
        <v>547</v>
      </c>
      <c r="C260" s="451"/>
      <c r="D260" s="451"/>
      <c r="E260" s="451"/>
      <c r="F260" s="451"/>
      <c r="G260" s="451"/>
      <c r="H260" s="455">
        <f>H258+H259</f>
        <v>176640</v>
      </c>
      <c r="I260" s="453"/>
      <c r="J260" s="453"/>
    </row>
  </sheetData>
  <mergeCells count="2">
    <mergeCell ref="A1:J1"/>
    <mergeCell ref="H2:J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61"/>
  <sheetViews>
    <sheetView topLeftCell="A46" workbookViewId="0">
      <selection activeCell="B12" sqref="B12"/>
    </sheetView>
  </sheetViews>
  <sheetFormatPr defaultRowHeight="12.75"/>
  <cols>
    <col min="1" max="1" width="4.5703125" style="363" customWidth="1"/>
    <col min="2" max="2" width="59.85546875" style="374" customWidth="1"/>
    <col min="3" max="3" width="5.28515625" style="374" hidden="1" customWidth="1"/>
    <col min="4" max="4" width="11" style="446" hidden="1" customWidth="1"/>
    <col min="5" max="5" width="11.42578125" style="447" hidden="1" customWidth="1"/>
    <col min="6" max="6" width="9.28515625" style="334" hidden="1" customWidth="1"/>
    <col min="7" max="7" width="10.42578125" style="334" hidden="1" customWidth="1"/>
    <col min="8" max="8" width="10.42578125" style="447" hidden="1" customWidth="1"/>
    <col min="9" max="9" width="20.28515625" style="349" customWidth="1"/>
    <col min="10" max="10" width="12.85546875" style="334" customWidth="1"/>
    <col min="11" max="11" width="9.140625" style="334" customWidth="1"/>
    <col min="12" max="16384" width="9.140625" style="334"/>
  </cols>
  <sheetData>
    <row r="1" spans="1:11" ht="44.25" customHeight="1">
      <c r="A1" s="574" t="s">
        <v>361</v>
      </c>
      <c r="B1" s="574"/>
      <c r="C1" s="574"/>
      <c r="D1" s="574"/>
      <c r="E1" s="574"/>
      <c r="F1" s="574"/>
      <c r="G1" s="574"/>
      <c r="H1" s="574"/>
      <c r="I1" s="574"/>
    </row>
    <row r="2" spans="1:11" s="415" customFormat="1" ht="15.75" customHeight="1">
      <c r="A2" s="586" t="s">
        <v>0</v>
      </c>
      <c r="B2" s="586" t="s">
        <v>1</v>
      </c>
      <c r="C2" s="586" t="s">
        <v>520</v>
      </c>
      <c r="D2" s="589" t="s">
        <v>521</v>
      </c>
      <c r="E2" s="592" t="s">
        <v>522</v>
      </c>
      <c r="F2" s="595" t="s">
        <v>523</v>
      </c>
      <c r="G2" s="595"/>
      <c r="H2" s="595"/>
      <c r="I2" s="595"/>
    </row>
    <row r="3" spans="1:11" s="415" customFormat="1" ht="23.25" customHeight="1">
      <c r="A3" s="587"/>
      <c r="B3" s="587"/>
      <c r="C3" s="587"/>
      <c r="D3" s="590"/>
      <c r="E3" s="593"/>
      <c r="F3" s="595"/>
      <c r="G3" s="595"/>
      <c r="H3" s="595"/>
      <c r="I3" s="595"/>
    </row>
    <row r="4" spans="1:11" s="415" customFormat="1" ht="29.25" customHeight="1">
      <c r="A4" s="588"/>
      <c r="B4" s="588"/>
      <c r="C4" s="588"/>
      <c r="D4" s="591"/>
      <c r="E4" s="594"/>
      <c r="F4" s="595"/>
      <c r="G4" s="595"/>
      <c r="H4" s="595"/>
      <c r="I4" s="595"/>
    </row>
    <row r="5" spans="1:11" s="423" customFormat="1" ht="12">
      <c r="A5" s="416">
        <v>1</v>
      </c>
      <c r="B5" s="416">
        <v>2</v>
      </c>
      <c r="C5" s="416">
        <v>3</v>
      </c>
      <c r="D5" s="417">
        <v>4</v>
      </c>
      <c r="E5" s="418" t="s">
        <v>524</v>
      </c>
      <c r="F5" s="419">
        <v>6</v>
      </c>
      <c r="G5" s="420">
        <v>7</v>
      </c>
      <c r="H5" s="421">
        <v>8</v>
      </c>
      <c r="I5" s="422">
        <v>14</v>
      </c>
    </row>
    <row r="6" spans="1:11" s="430" customFormat="1" ht="25.5">
      <c r="A6" s="424">
        <v>1</v>
      </c>
      <c r="B6" s="425" t="s">
        <v>525</v>
      </c>
      <c r="C6" s="424">
        <v>2</v>
      </c>
      <c r="D6" s="426">
        <v>58728</v>
      </c>
      <c r="E6" s="427">
        <f t="shared" ref="E6:E46" si="0">D6*0.29</f>
        <v>17031.12</v>
      </c>
      <c r="F6" s="354">
        <v>20206</v>
      </c>
      <c r="G6" s="352">
        <v>19753</v>
      </c>
      <c r="H6" s="428">
        <f>G6/F6*100</f>
        <v>97.758091655943787</v>
      </c>
      <c r="I6" s="429">
        <v>16897</v>
      </c>
    </row>
    <row r="7" spans="1:11" ht="27.75" customHeight="1">
      <c r="A7" s="416">
        <v>7</v>
      </c>
      <c r="B7" s="431" t="s">
        <v>32</v>
      </c>
      <c r="C7" s="432">
        <v>1</v>
      </c>
      <c r="D7" s="353">
        <v>32997</v>
      </c>
      <c r="E7" s="387">
        <f t="shared" si="0"/>
        <v>9569.1299999999992</v>
      </c>
      <c r="F7" s="335">
        <v>9005</v>
      </c>
      <c r="G7" s="353">
        <v>7236</v>
      </c>
      <c r="H7" s="428">
        <f t="shared" ref="H7:H49" si="1">G7/F7*100</f>
        <v>80.355358134369794</v>
      </c>
      <c r="I7" s="433">
        <v>9389</v>
      </c>
      <c r="K7" s="430"/>
    </row>
    <row r="8" spans="1:11" ht="32.25" customHeight="1">
      <c r="A8" s="330">
        <v>9</v>
      </c>
      <c r="B8" s="431" t="s">
        <v>526</v>
      </c>
      <c r="C8" s="432" t="s">
        <v>5</v>
      </c>
      <c r="D8" s="353">
        <v>159352</v>
      </c>
      <c r="E8" s="387">
        <f t="shared" si="0"/>
        <v>46212.079999999994</v>
      </c>
      <c r="F8" s="335">
        <v>48803</v>
      </c>
      <c r="G8" s="353">
        <v>41394</v>
      </c>
      <c r="H8" s="428">
        <f t="shared" si="1"/>
        <v>84.818556236296956</v>
      </c>
      <c r="I8" s="433">
        <v>44744</v>
      </c>
      <c r="K8" s="430"/>
    </row>
    <row r="9" spans="1:11" ht="27.75" customHeight="1">
      <c r="A9" s="416">
        <v>10</v>
      </c>
      <c r="B9" s="431" t="s">
        <v>40</v>
      </c>
      <c r="C9" s="432" t="s">
        <v>5</v>
      </c>
      <c r="D9" s="353">
        <v>11660</v>
      </c>
      <c r="E9" s="387">
        <f t="shared" si="0"/>
        <v>3381.3999999999996</v>
      </c>
      <c r="F9" s="335">
        <v>3804</v>
      </c>
      <c r="G9" s="353">
        <v>3243</v>
      </c>
      <c r="H9" s="428">
        <f t="shared" si="1"/>
        <v>85.252365930599368</v>
      </c>
      <c r="I9" s="433">
        <v>3156</v>
      </c>
      <c r="K9" s="430"/>
    </row>
    <row r="10" spans="1:11" ht="25.5">
      <c r="A10" s="330">
        <v>11</v>
      </c>
      <c r="B10" s="431" t="s">
        <v>28</v>
      </c>
      <c r="C10" s="432" t="s">
        <v>6</v>
      </c>
      <c r="D10" s="353">
        <v>55250</v>
      </c>
      <c r="E10" s="387">
        <f t="shared" si="0"/>
        <v>16022.499999999998</v>
      </c>
      <c r="F10" s="335">
        <v>15396</v>
      </c>
      <c r="G10" s="353">
        <v>14334</v>
      </c>
      <c r="H10" s="428">
        <f t="shared" si="1"/>
        <v>93.102104442712402</v>
      </c>
      <c r="I10" s="433">
        <v>15695</v>
      </c>
      <c r="K10" s="430"/>
    </row>
    <row r="11" spans="1:11" ht="25.5" customHeight="1">
      <c r="A11" s="330">
        <v>12</v>
      </c>
      <c r="B11" s="431" t="s">
        <v>42</v>
      </c>
      <c r="C11" s="432" t="s">
        <v>5</v>
      </c>
      <c r="D11" s="353">
        <v>30404</v>
      </c>
      <c r="E11" s="387">
        <f t="shared" si="0"/>
        <v>8817.16</v>
      </c>
      <c r="F11" s="335">
        <v>10025</v>
      </c>
      <c r="G11" s="353">
        <v>9120</v>
      </c>
      <c r="H11" s="428">
        <f t="shared" si="1"/>
        <v>90.97256857855362</v>
      </c>
      <c r="I11" s="433">
        <v>8651</v>
      </c>
      <c r="K11" s="430"/>
    </row>
    <row r="12" spans="1:11" ht="31.5" customHeight="1">
      <c r="A12" s="416">
        <v>13</v>
      </c>
      <c r="B12" s="431" t="s">
        <v>527</v>
      </c>
      <c r="C12" s="432" t="s">
        <v>5</v>
      </c>
      <c r="D12" s="353">
        <v>151112</v>
      </c>
      <c r="E12" s="387">
        <f t="shared" si="0"/>
        <v>43822.479999999996</v>
      </c>
      <c r="F12" s="335">
        <v>46026</v>
      </c>
      <c r="G12" s="353">
        <v>39047</v>
      </c>
      <c r="H12" s="428">
        <f t="shared" si="1"/>
        <v>84.836831356189975</v>
      </c>
      <c r="I12" s="433">
        <v>42996</v>
      </c>
      <c r="K12" s="430"/>
    </row>
    <row r="13" spans="1:11" ht="39" customHeight="1">
      <c r="A13" s="330">
        <v>14</v>
      </c>
      <c r="B13" s="431" t="s">
        <v>528</v>
      </c>
      <c r="C13" s="432" t="s">
        <v>5</v>
      </c>
      <c r="D13" s="353">
        <f>62648+46162+24973</f>
        <v>133783</v>
      </c>
      <c r="E13" s="387">
        <f t="shared" si="0"/>
        <v>38797.07</v>
      </c>
      <c r="F13" s="434">
        <v>38707</v>
      </c>
      <c r="G13" s="353">
        <v>35164</v>
      </c>
      <c r="H13" s="428">
        <f t="shared" si="1"/>
        <v>90.846616891001631</v>
      </c>
      <c r="I13" s="433">
        <v>40485</v>
      </c>
      <c r="K13" s="430"/>
    </row>
    <row r="14" spans="1:11" ht="27.75" customHeight="1">
      <c r="A14" s="330">
        <v>15</v>
      </c>
      <c r="B14" s="431" t="s">
        <v>51</v>
      </c>
      <c r="C14" s="432" t="s">
        <v>6</v>
      </c>
      <c r="D14" s="353">
        <v>40733</v>
      </c>
      <c r="E14" s="387">
        <f t="shared" si="0"/>
        <v>11812.57</v>
      </c>
      <c r="F14" s="335">
        <v>13004</v>
      </c>
      <c r="G14" s="353">
        <v>9120</v>
      </c>
      <c r="H14" s="428">
        <f t="shared" si="1"/>
        <v>70.132266994770845</v>
      </c>
      <c r="I14" s="433">
        <v>9170</v>
      </c>
      <c r="K14" s="430"/>
    </row>
    <row r="15" spans="1:11" ht="39.75" customHeight="1">
      <c r="A15" s="416">
        <v>16</v>
      </c>
      <c r="B15" s="431" t="s">
        <v>513</v>
      </c>
      <c r="C15" s="432" t="s">
        <v>7</v>
      </c>
      <c r="D15" s="353">
        <v>37068</v>
      </c>
      <c r="E15" s="387">
        <f t="shared" si="0"/>
        <v>10749.72</v>
      </c>
      <c r="F15" s="335">
        <v>788</v>
      </c>
      <c r="G15" s="353">
        <v>519</v>
      </c>
      <c r="H15" s="428">
        <f t="shared" si="1"/>
        <v>65.862944162436548</v>
      </c>
      <c r="I15" s="433">
        <v>530</v>
      </c>
      <c r="K15" s="430"/>
    </row>
    <row r="16" spans="1:11" ht="28.5" customHeight="1">
      <c r="A16" s="330">
        <v>17</v>
      </c>
      <c r="B16" s="431" t="s">
        <v>529</v>
      </c>
      <c r="C16" s="432" t="s">
        <v>5</v>
      </c>
      <c r="D16" s="353">
        <v>395338</v>
      </c>
      <c r="E16" s="387">
        <f t="shared" si="0"/>
        <v>114648.01999999999</v>
      </c>
      <c r="F16" s="335">
        <v>132310</v>
      </c>
      <c r="G16" s="353">
        <v>123524</v>
      </c>
      <c r="H16" s="428">
        <f t="shared" si="1"/>
        <v>93.359534426725105</v>
      </c>
      <c r="I16" s="433">
        <v>122503</v>
      </c>
      <c r="K16" s="430"/>
    </row>
    <row r="17" spans="1:11" ht="37.5" customHeight="1">
      <c r="A17" s="330">
        <v>18</v>
      </c>
      <c r="B17" s="431" t="s">
        <v>530</v>
      </c>
      <c r="C17" s="432" t="s">
        <v>5</v>
      </c>
      <c r="D17" s="353">
        <v>175924</v>
      </c>
      <c r="E17" s="387">
        <f t="shared" si="0"/>
        <v>51017.96</v>
      </c>
      <c r="F17" s="335">
        <v>52938</v>
      </c>
      <c r="G17" s="353">
        <v>44162</v>
      </c>
      <c r="H17" s="428">
        <f t="shared" si="1"/>
        <v>83.42211643809739</v>
      </c>
      <c r="I17" s="433">
        <v>50056</v>
      </c>
      <c r="K17" s="430"/>
    </row>
    <row r="18" spans="1:11" ht="38.25">
      <c r="A18" s="416">
        <v>19</v>
      </c>
      <c r="B18" s="431" t="s">
        <v>114</v>
      </c>
      <c r="C18" s="432" t="s">
        <v>6</v>
      </c>
      <c r="D18" s="353">
        <v>84006</v>
      </c>
      <c r="E18" s="387">
        <f t="shared" si="0"/>
        <v>24361.739999999998</v>
      </c>
      <c r="F18" s="335">
        <v>25778</v>
      </c>
      <c r="G18" s="353">
        <v>19635</v>
      </c>
      <c r="H18" s="428">
        <f t="shared" si="1"/>
        <v>76.169601986189775</v>
      </c>
      <c r="I18" s="433">
        <v>24362</v>
      </c>
      <c r="K18" s="430"/>
    </row>
    <row r="19" spans="1:11" ht="27" customHeight="1">
      <c r="A19" s="330">
        <v>20</v>
      </c>
      <c r="B19" s="431" t="s">
        <v>57</v>
      </c>
      <c r="C19" s="432" t="s">
        <v>5</v>
      </c>
      <c r="D19" s="353">
        <v>25459</v>
      </c>
      <c r="E19" s="387">
        <f t="shared" si="0"/>
        <v>7383.11</v>
      </c>
      <c r="F19" s="335">
        <v>7915</v>
      </c>
      <c r="G19" s="353">
        <v>4756</v>
      </c>
      <c r="H19" s="428">
        <f t="shared" si="1"/>
        <v>60.088439671509796</v>
      </c>
      <c r="I19" s="433">
        <v>7244</v>
      </c>
      <c r="K19" s="430"/>
    </row>
    <row r="20" spans="1:11" ht="27" customHeight="1">
      <c r="A20" s="330">
        <v>21</v>
      </c>
      <c r="B20" s="431" t="s">
        <v>531</v>
      </c>
      <c r="C20" s="432" t="s">
        <v>5</v>
      </c>
      <c r="D20" s="353">
        <v>75657</v>
      </c>
      <c r="E20" s="387">
        <f t="shared" si="0"/>
        <v>21940.53</v>
      </c>
      <c r="F20" s="335">
        <v>24494</v>
      </c>
      <c r="G20" s="353">
        <v>21506</v>
      </c>
      <c r="H20" s="428">
        <f t="shared" si="1"/>
        <v>87.801094145505019</v>
      </c>
      <c r="I20" s="433">
        <v>21527</v>
      </c>
      <c r="K20" s="430"/>
    </row>
    <row r="21" spans="1:11" ht="38.25">
      <c r="A21" s="416">
        <v>22</v>
      </c>
      <c r="B21" s="431" t="s">
        <v>115</v>
      </c>
      <c r="C21" s="432" t="s">
        <v>6</v>
      </c>
      <c r="D21" s="353">
        <v>48199</v>
      </c>
      <c r="E21" s="387">
        <f t="shared" si="0"/>
        <v>13977.71</v>
      </c>
      <c r="F21" s="335">
        <v>14480</v>
      </c>
      <c r="G21" s="353">
        <v>11975</v>
      </c>
      <c r="H21" s="428">
        <f t="shared" si="1"/>
        <v>82.700276243093924</v>
      </c>
      <c r="I21" s="433">
        <v>13978</v>
      </c>
      <c r="K21" s="430"/>
    </row>
    <row r="22" spans="1:11" ht="38.25">
      <c r="A22" s="330">
        <v>23</v>
      </c>
      <c r="B22" s="431" t="s">
        <v>102</v>
      </c>
      <c r="C22" s="432" t="s">
        <v>6</v>
      </c>
      <c r="D22" s="353">
        <v>29874</v>
      </c>
      <c r="E22" s="387">
        <f t="shared" si="0"/>
        <v>8663.4599999999991</v>
      </c>
      <c r="F22" s="335">
        <v>9126</v>
      </c>
      <c r="G22" s="353">
        <v>5837</v>
      </c>
      <c r="H22" s="428">
        <f t="shared" si="1"/>
        <v>63.960113960113965</v>
      </c>
      <c r="I22" s="433">
        <v>8663</v>
      </c>
      <c r="K22" s="430"/>
    </row>
    <row r="23" spans="1:11" ht="36" customHeight="1">
      <c r="A23" s="330">
        <v>24</v>
      </c>
      <c r="B23" s="431" t="s">
        <v>59</v>
      </c>
      <c r="C23" s="432" t="s">
        <v>7</v>
      </c>
      <c r="D23" s="353">
        <v>82524</v>
      </c>
      <c r="E23" s="387">
        <f t="shared" si="0"/>
        <v>23931.96</v>
      </c>
      <c r="F23" s="335">
        <v>30686</v>
      </c>
      <c r="G23" s="353">
        <v>27696</v>
      </c>
      <c r="H23" s="428">
        <f t="shared" si="1"/>
        <v>90.256142866453757</v>
      </c>
      <c r="I23" s="433">
        <v>23481</v>
      </c>
      <c r="K23" s="430"/>
    </row>
    <row r="24" spans="1:11" ht="38.25">
      <c r="A24" s="416">
        <v>25</v>
      </c>
      <c r="B24" s="431" t="s">
        <v>103</v>
      </c>
      <c r="C24" s="432" t="s">
        <v>5</v>
      </c>
      <c r="D24" s="353">
        <v>26011</v>
      </c>
      <c r="E24" s="387">
        <f t="shared" si="0"/>
        <v>7543.19</v>
      </c>
      <c r="F24" s="335">
        <v>7935</v>
      </c>
      <c r="G24" s="353">
        <v>6607</v>
      </c>
      <c r="H24" s="428">
        <f t="shared" si="1"/>
        <v>83.264020163831134</v>
      </c>
      <c r="I24" s="433">
        <v>7543</v>
      </c>
      <c r="K24" s="430"/>
    </row>
    <row r="25" spans="1:11" ht="28.5" customHeight="1">
      <c r="A25" s="330">
        <v>26</v>
      </c>
      <c r="B25" s="431" t="s">
        <v>60</v>
      </c>
      <c r="C25" s="432" t="s">
        <v>6</v>
      </c>
      <c r="D25" s="353">
        <v>66628</v>
      </c>
      <c r="E25" s="387">
        <f t="shared" si="0"/>
        <v>19322.12</v>
      </c>
      <c r="F25" s="335">
        <v>16701</v>
      </c>
      <c r="G25" s="353">
        <v>16444</v>
      </c>
      <c r="H25" s="428">
        <f t="shared" si="1"/>
        <v>98.461169989820974</v>
      </c>
      <c r="I25" s="433">
        <v>18958</v>
      </c>
      <c r="K25" s="430"/>
    </row>
    <row r="26" spans="1:11" ht="29.25" customHeight="1">
      <c r="A26" s="330">
        <v>27</v>
      </c>
      <c r="B26" s="431" t="s">
        <v>15</v>
      </c>
      <c r="C26" s="432" t="s">
        <v>7</v>
      </c>
      <c r="D26" s="353">
        <v>31440</v>
      </c>
      <c r="E26" s="387">
        <f t="shared" si="0"/>
        <v>9117.5999999999985</v>
      </c>
      <c r="F26" s="335">
        <v>480</v>
      </c>
      <c r="G26" s="353">
        <v>624</v>
      </c>
      <c r="H26" s="428">
        <f t="shared" si="1"/>
        <v>130</v>
      </c>
      <c r="I26" s="433">
        <v>350</v>
      </c>
      <c r="K26" s="430"/>
    </row>
    <row r="27" spans="1:11" ht="29.25" customHeight="1">
      <c r="A27" s="416">
        <v>28</v>
      </c>
      <c r="B27" s="431" t="s">
        <v>532</v>
      </c>
      <c r="C27" s="432" t="s">
        <v>5</v>
      </c>
      <c r="D27" s="353">
        <f>1281315-D26</f>
        <v>1249875</v>
      </c>
      <c r="E27" s="387">
        <f t="shared" si="0"/>
        <v>362463.75</v>
      </c>
      <c r="F27" s="335">
        <v>354106</v>
      </c>
      <c r="G27" s="353">
        <v>311673</v>
      </c>
      <c r="H27" s="428">
        <f t="shared" si="1"/>
        <v>88.016865006523474</v>
      </c>
      <c r="I27" s="433">
        <v>354174</v>
      </c>
      <c r="K27" s="430"/>
    </row>
    <row r="28" spans="1:11" ht="32.25" customHeight="1">
      <c r="A28" s="330">
        <v>29</v>
      </c>
      <c r="B28" s="431" t="s">
        <v>533</v>
      </c>
      <c r="C28" s="432" t="s">
        <v>5</v>
      </c>
      <c r="D28" s="353"/>
      <c r="E28" s="387">
        <f t="shared" si="0"/>
        <v>0</v>
      </c>
      <c r="F28" s="335">
        <v>3680</v>
      </c>
      <c r="G28" s="353">
        <v>2731</v>
      </c>
      <c r="H28" s="428">
        <f t="shared" si="1"/>
        <v>74.211956521739125</v>
      </c>
      <c r="I28" s="433">
        <v>10050</v>
      </c>
      <c r="K28" s="430"/>
    </row>
    <row r="29" spans="1:11" ht="27.75" customHeight="1">
      <c r="A29" s="330">
        <v>30</v>
      </c>
      <c r="B29" s="431" t="s">
        <v>79</v>
      </c>
      <c r="C29" s="432" t="s">
        <v>6</v>
      </c>
      <c r="D29" s="353">
        <v>37383</v>
      </c>
      <c r="E29" s="387">
        <f t="shared" si="0"/>
        <v>10841.07</v>
      </c>
      <c r="F29" s="335">
        <v>11891</v>
      </c>
      <c r="G29" s="353">
        <v>8935</v>
      </c>
      <c r="H29" s="428">
        <f t="shared" si="1"/>
        <v>75.140862837440082</v>
      </c>
      <c r="I29" s="433">
        <v>10637</v>
      </c>
      <c r="K29" s="430"/>
    </row>
    <row r="30" spans="1:11" ht="25.5">
      <c r="A30" s="416">
        <v>31</v>
      </c>
      <c r="B30" s="431" t="s">
        <v>534</v>
      </c>
      <c r="C30" s="432" t="s">
        <v>5</v>
      </c>
      <c r="D30" s="353">
        <v>31668</v>
      </c>
      <c r="E30" s="387">
        <f t="shared" si="0"/>
        <v>9183.7199999999993</v>
      </c>
      <c r="F30" s="335">
        <v>11018</v>
      </c>
      <c r="G30" s="353">
        <v>11018</v>
      </c>
      <c r="H30" s="428">
        <f t="shared" si="1"/>
        <v>100</v>
      </c>
      <c r="I30" s="433">
        <v>9011</v>
      </c>
      <c r="K30" s="430"/>
    </row>
    <row r="31" spans="1:11" ht="29.25" customHeight="1">
      <c r="A31" s="330">
        <v>32</v>
      </c>
      <c r="B31" s="431" t="s">
        <v>119</v>
      </c>
      <c r="C31" s="432" t="s">
        <v>5</v>
      </c>
      <c r="D31" s="353">
        <v>40915</v>
      </c>
      <c r="E31" s="387">
        <f t="shared" si="0"/>
        <v>11865.349999999999</v>
      </c>
      <c r="F31" s="335">
        <v>6692</v>
      </c>
      <c r="G31" s="353">
        <v>6230</v>
      </c>
      <c r="H31" s="428">
        <f t="shared" si="1"/>
        <v>93.096234309623426</v>
      </c>
      <c r="I31" s="433">
        <v>9835</v>
      </c>
      <c r="K31" s="430"/>
    </row>
    <row r="32" spans="1:11" ht="27" customHeight="1">
      <c r="A32" s="330">
        <v>33</v>
      </c>
      <c r="B32" s="431" t="s">
        <v>81</v>
      </c>
      <c r="C32" s="432" t="s">
        <v>5</v>
      </c>
      <c r="D32" s="353">
        <v>23025</v>
      </c>
      <c r="E32" s="387">
        <f t="shared" si="0"/>
        <v>6677.2499999999991</v>
      </c>
      <c r="F32" s="335">
        <v>6932</v>
      </c>
      <c r="G32" s="353">
        <v>5578</v>
      </c>
      <c r="H32" s="428">
        <f t="shared" si="1"/>
        <v>80.467397576457017</v>
      </c>
      <c r="I32" s="433">
        <v>6014</v>
      </c>
      <c r="K32" s="430"/>
    </row>
    <row r="33" spans="1:11" ht="25.5" customHeight="1">
      <c r="A33" s="416">
        <v>34</v>
      </c>
      <c r="B33" s="431" t="s">
        <v>519</v>
      </c>
      <c r="C33" s="432" t="s">
        <v>6</v>
      </c>
      <c r="D33" s="353">
        <v>25147</v>
      </c>
      <c r="E33" s="387">
        <f t="shared" si="0"/>
        <v>7292.6299999999992</v>
      </c>
      <c r="F33" s="335">
        <v>8445</v>
      </c>
      <c r="G33" s="353">
        <v>7977</v>
      </c>
      <c r="H33" s="428">
        <f t="shared" si="1"/>
        <v>94.458259325044409</v>
      </c>
      <c r="I33" s="433">
        <v>7155</v>
      </c>
      <c r="K33" s="430"/>
    </row>
    <row r="34" spans="1:11" ht="25.5" customHeight="1">
      <c r="A34" s="330">
        <v>35</v>
      </c>
      <c r="B34" s="431" t="s">
        <v>82</v>
      </c>
      <c r="C34" s="432" t="s">
        <v>5</v>
      </c>
      <c r="D34" s="353">
        <v>33332</v>
      </c>
      <c r="E34" s="387">
        <f t="shared" si="0"/>
        <v>9666.2799999999988</v>
      </c>
      <c r="F34" s="335">
        <v>11489</v>
      </c>
      <c r="G34" s="353">
        <v>11561</v>
      </c>
      <c r="H34" s="428">
        <f t="shared" si="1"/>
        <v>100.62668639568282</v>
      </c>
      <c r="I34" s="433">
        <v>10081</v>
      </c>
      <c r="K34" s="430"/>
    </row>
    <row r="35" spans="1:11" ht="27.75" customHeight="1">
      <c r="A35" s="416">
        <v>37</v>
      </c>
      <c r="B35" s="431" t="s">
        <v>84</v>
      </c>
      <c r="C35" s="432" t="s">
        <v>5</v>
      </c>
      <c r="D35" s="353">
        <v>32981</v>
      </c>
      <c r="E35" s="387">
        <f t="shared" si="0"/>
        <v>9564.49</v>
      </c>
      <c r="F35" s="335">
        <v>10690</v>
      </c>
      <c r="G35" s="353">
        <v>7901</v>
      </c>
      <c r="H35" s="428">
        <f t="shared" si="1"/>
        <v>73.910196445275957</v>
      </c>
      <c r="I35" s="433">
        <v>9384</v>
      </c>
      <c r="K35" s="430"/>
    </row>
    <row r="36" spans="1:11" ht="27.75" customHeight="1">
      <c r="A36" s="330">
        <v>38</v>
      </c>
      <c r="B36" s="431" t="s">
        <v>85</v>
      </c>
      <c r="C36" s="432" t="s">
        <v>5</v>
      </c>
      <c r="D36" s="353">
        <v>20801</v>
      </c>
      <c r="E36" s="387">
        <f t="shared" si="0"/>
        <v>6032.29</v>
      </c>
      <c r="F36" s="335">
        <v>7253</v>
      </c>
      <c r="G36" s="353">
        <v>7083</v>
      </c>
      <c r="H36" s="428">
        <f t="shared" si="1"/>
        <v>97.656142285950637</v>
      </c>
      <c r="I36" s="433">
        <v>5919</v>
      </c>
      <c r="K36" s="430"/>
    </row>
    <row r="37" spans="1:11" ht="25.5">
      <c r="A37" s="330">
        <v>39</v>
      </c>
      <c r="B37" s="431" t="s">
        <v>24</v>
      </c>
      <c r="C37" s="432" t="s">
        <v>5</v>
      </c>
      <c r="D37" s="353">
        <v>38605</v>
      </c>
      <c r="E37" s="387">
        <f t="shared" si="0"/>
        <v>11195.449999999999</v>
      </c>
      <c r="F37" s="335">
        <v>12443</v>
      </c>
      <c r="G37" s="353">
        <v>12026</v>
      </c>
      <c r="H37" s="428">
        <f t="shared" si="1"/>
        <v>96.648718154785826</v>
      </c>
      <c r="I37" s="433">
        <v>11521</v>
      </c>
      <c r="J37" s="414" t="e">
        <f>#REF!-#REF!</f>
        <v>#REF!</v>
      </c>
      <c r="K37" s="430"/>
    </row>
    <row r="38" spans="1:11" ht="27.75" customHeight="1">
      <c r="A38" s="416">
        <v>40</v>
      </c>
      <c r="B38" s="431" t="s">
        <v>86</v>
      </c>
      <c r="C38" s="432" t="s">
        <v>5</v>
      </c>
      <c r="D38" s="353">
        <v>24522</v>
      </c>
      <c r="E38" s="387">
        <f t="shared" si="0"/>
        <v>7111.3799999999992</v>
      </c>
      <c r="F38" s="335">
        <v>8700</v>
      </c>
      <c r="G38" s="353">
        <v>8498</v>
      </c>
      <c r="H38" s="428">
        <f t="shared" si="1"/>
        <v>97.678160919540218</v>
      </c>
      <c r="I38" s="433">
        <v>6977</v>
      </c>
      <c r="K38" s="430"/>
    </row>
    <row r="39" spans="1:11" ht="27.75" customHeight="1">
      <c r="A39" s="330">
        <v>41</v>
      </c>
      <c r="B39" s="431" t="s">
        <v>87</v>
      </c>
      <c r="C39" s="432" t="s">
        <v>5</v>
      </c>
      <c r="D39" s="353">
        <v>26819</v>
      </c>
      <c r="E39" s="387">
        <f t="shared" si="0"/>
        <v>7777.5099999999993</v>
      </c>
      <c r="F39" s="335">
        <v>8744</v>
      </c>
      <c r="G39" s="353">
        <v>6872</v>
      </c>
      <c r="H39" s="428">
        <f t="shared" si="1"/>
        <v>78.591033851784076</v>
      </c>
      <c r="I39" s="433">
        <v>7631</v>
      </c>
      <c r="K39" s="430"/>
    </row>
    <row r="40" spans="1:11" ht="27.75" customHeight="1">
      <c r="A40" s="330">
        <v>42</v>
      </c>
      <c r="B40" s="431" t="s">
        <v>495</v>
      </c>
      <c r="C40" s="432" t="s">
        <v>5</v>
      </c>
      <c r="D40" s="353">
        <v>20076</v>
      </c>
      <c r="E40" s="387">
        <f t="shared" si="0"/>
        <v>5822.04</v>
      </c>
      <c r="F40" s="335">
        <v>6330</v>
      </c>
      <c r="G40" s="353">
        <v>5068</v>
      </c>
      <c r="H40" s="428">
        <f t="shared" si="1"/>
        <v>80.063191153238549</v>
      </c>
      <c r="I40" s="433">
        <v>6050</v>
      </c>
      <c r="K40" s="430"/>
    </row>
    <row r="41" spans="1:11" ht="27.75" customHeight="1">
      <c r="A41" s="416">
        <v>43</v>
      </c>
      <c r="B41" s="431" t="s">
        <v>88</v>
      </c>
      <c r="C41" s="432" t="s">
        <v>5</v>
      </c>
      <c r="D41" s="353">
        <v>17029</v>
      </c>
      <c r="E41" s="387">
        <f t="shared" si="0"/>
        <v>4938.41</v>
      </c>
      <c r="F41" s="335">
        <v>5517</v>
      </c>
      <c r="G41" s="353">
        <v>4876</v>
      </c>
      <c r="H41" s="428">
        <f t="shared" si="1"/>
        <v>88.381366684792468</v>
      </c>
      <c r="I41" s="433">
        <v>4845</v>
      </c>
      <c r="K41" s="430"/>
    </row>
    <row r="42" spans="1:11" ht="26.25" customHeight="1">
      <c r="A42" s="330">
        <v>44</v>
      </c>
      <c r="B42" s="431" t="s">
        <v>535</v>
      </c>
      <c r="C42" s="432" t="s">
        <v>5</v>
      </c>
      <c r="D42" s="353">
        <v>19305</v>
      </c>
      <c r="E42" s="387">
        <f t="shared" si="0"/>
        <v>5598.45</v>
      </c>
      <c r="F42" s="335">
        <v>6894</v>
      </c>
      <c r="G42" s="353">
        <v>6482</v>
      </c>
      <c r="H42" s="428">
        <f t="shared" si="1"/>
        <v>94.023788801856682</v>
      </c>
      <c r="I42" s="433">
        <v>5155</v>
      </c>
      <c r="K42" s="430"/>
    </row>
    <row r="43" spans="1:11" ht="27.75" customHeight="1">
      <c r="A43" s="330">
        <v>45</v>
      </c>
      <c r="B43" s="431" t="s">
        <v>496</v>
      </c>
      <c r="C43" s="432" t="s">
        <v>5</v>
      </c>
      <c r="D43" s="353">
        <v>63182</v>
      </c>
      <c r="E43" s="387">
        <f t="shared" si="0"/>
        <v>18322.78</v>
      </c>
      <c r="F43" s="335">
        <v>19619</v>
      </c>
      <c r="G43" s="353">
        <v>18103</v>
      </c>
      <c r="H43" s="428">
        <f t="shared" si="1"/>
        <v>92.272796778632966</v>
      </c>
      <c r="I43" s="433">
        <v>19784</v>
      </c>
      <c r="K43" s="430"/>
    </row>
    <row r="44" spans="1:11" ht="27.75" customHeight="1">
      <c r="A44" s="416">
        <v>46</v>
      </c>
      <c r="B44" s="431" t="s">
        <v>90</v>
      </c>
      <c r="C44" s="432" t="s">
        <v>5</v>
      </c>
      <c r="D44" s="353">
        <v>30213</v>
      </c>
      <c r="E44" s="387">
        <f t="shared" si="0"/>
        <v>8761.7699999999986</v>
      </c>
      <c r="F44" s="335">
        <v>9445</v>
      </c>
      <c r="G44" s="353">
        <v>6205</v>
      </c>
      <c r="H44" s="428">
        <f t="shared" si="1"/>
        <v>65.696135521439913</v>
      </c>
      <c r="I44" s="433">
        <v>8597</v>
      </c>
      <c r="K44" s="430"/>
    </row>
    <row r="45" spans="1:11" ht="27.75" customHeight="1">
      <c r="A45" s="330">
        <v>47</v>
      </c>
      <c r="B45" s="431" t="s">
        <v>91</v>
      </c>
      <c r="C45" s="432" t="s">
        <v>5</v>
      </c>
      <c r="D45" s="353">
        <v>21005</v>
      </c>
      <c r="E45" s="387">
        <f t="shared" si="0"/>
        <v>6091.45</v>
      </c>
      <c r="F45" s="335">
        <v>7179</v>
      </c>
      <c r="G45" s="353">
        <v>5699</v>
      </c>
      <c r="H45" s="428">
        <f t="shared" si="1"/>
        <v>79.384315364256864</v>
      </c>
      <c r="I45" s="433">
        <v>5977</v>
      </c>
      <c r="K45" s="430"/>
    </row>
    <row r="46" spans="1:11" ht="27.75" customHeight="1">
      <c r="A46" s="330">
        <v>48</v>
      </c>
      <c r="B46" s="431" t="s">
        <v>497</v>
      </c>
      <c r="C46" s="432" t="s">
        <v>5</v>
      </c>
      <c r="D46" s="353">
        <v>16835</v>
      </c>
      <c r="E46" s="387">
        <f t="shared" si="0"/>
        <v>4882.1499999999996</v>
      </c>
      <c r="F46" s="335">
        <v>5613</v>
      </c>
      <c r="G46" s="353">
        <v>5583</v>
      </c>
      <c r="H46" s="428">
        <f t="shared" si="1"/>
        <v>99.465526456440401</v>
      </c>
      <c r="I46" s="433">
        <v>4790</v>
      </c>
      <c r="K46" s="430"/>
    </row>
    <row r="47" spans="1:11" ht="27.75" customHeight="1">
      <c r="A47" s="416">
        <v>49</v>
      </c>
      <c r="B47" s="431" t="s">
        <v>92</v>
      </c>
      <c r="C47" s="432" t="s">
        <v>7</v>
      </c>
      <c r="D47" s="353"/>
      <c r="E47" s="387"/>
      <c r="F47" s="335">
        <v>650</v>
      </c>
      <c r="G47" s="353">
        <v>627</v>
      </c>
      <c r="H47" s="428">
        <f t="shared" si="1"/>
        <v>96.461538461538467</v>
      </c>
      <c r="I47" s="433">
        <v>560</v>
      </c>
      <c r="K47" s="430"/>
    </row>
    <row r="48" spans="1:11" ht="27.75" customHeight="1">
      <c r="A48" s="330">
        <v>50</v>
      </c>
      <c r="B48" s="431" t="s">
        <v>93</v>
      </c>
      <c r="C48" s="432" t="s">
        <v>7</v>
      </c>
      <c r="D48" s="353"/>
      <c r="E48" s="387"/>
      <c r="F48" s="335">
        <v>613</v>
      </c>
      <c r="G48" s="353">
        <v>648</v>
      </c>
      <c r="H48" s="428">
        <f t="shared" si="1"/>
        <v>105.70962479608484</v>
      </c>
      <c r="I48" s="433">
        <v>650</v>
      </c>
      <c r="K48" s="430"/>
    </row>
    <row r="49" spans="1:11" s="374" customFormat="1" ht="27.75" customHeight="1">
      <c r="A49" s="330">
        <v>51</v>
      </c>
      <c r="B49" s="431" t="s">
        <v>97</v>
      </c>
      <c r="C49" s="432" t="s">
        <v>7</v>
      </c>
      <c r="D49" s="353"/>
      <c r="E49" s="387"/>
      <c r="F49" s="335">
        <v>30</v>
      </c>
      <c r="G49" s="353">
        <v>31</v>
      </c>
      <c r="H49" s="428">
        <f t="shared" si="1"/>
        <v>103.33333333333334</v>
      </c>
      <c r="I49" s="435">
        <v>700</v>
      </c>
      <c r="K49" s="430"/>
    </row>
    <row r="50" spans="1:11" ht="18" customHeight="1">
      <c r="A50" s="436"/>
      <c r="B50" s="437" t="s">
        <v>362</v>
      </c>
      <c r="C50" s="438"/>
      <c r="D50" s="439">
        <f>SUM(D6:D49)</f>
        <v>3524865</v>
      </c>
      <c r="E50" s="440">
        <f>SUM(E6:E49)</f>
        <v>1022210.85</v>
      </c>
      <c r="F50" s="441">
        <f>SUM(F7:F49)</f>
        <v>1032374</v>
      </c>
      <c r="G50" s="439">
        <f>SUM(G7:G49)</f>
        <v>903348</v>
      </c>
      <c r="H50" s="442">
        <f>G50/F50*100</f>
        <v>87.502009930509686</v>
      </c>
      <c r="I50" s="443">
        <v>1005875</v>
      </c>
    </row>
    <row r="51" spans="1:11" ht="25.5">
      <c r="A51" s="342"/>
      <c r="B51" s="364" t="s">
        <v>363</v>
      </c>
      <c r="C51" s="444"/>
      <c r="D51" s="445"/>
      <c r="E51" s="358"/>
      <c r="F51" s="346"/>
      <c r="G51" s="346"/>
      <c r="H51" s="358"/>
      <c r="I51" s="353">
        <v>16593</v>
      </c>
    </row>
    <row r="52" spans="1:11">
      <c r="A52" s="342"/>
      <c r="B52" s="364" t="s">
        <v>362</v>
      </c>
      <c r="C52" s="444"/>
      <c r="D52" s="445"/>
      <c r="E52" s="358"/>
      <c r="F52" s="346"/>
      <c r="G52" s="346"/>
      <c r="H52" s="358"/>
      <c r="I52" s="353">
        <f>I50+I51</f>
        <v>1022468</v>
      </c>
    </row>
    <row r="61" spans="1:11">
      <c r="B61" s="374" t="s">
        <v>536</v>
      </c>
    </row>
  </sheetData>
  <mergeCells count="7">
    <mergeCell ref="A1:I1"/>
    <mergeCell ref="A2:A4"/>
    <mergeCell ref="B2:B4"/>
    <mergeCell ref="C2:C4"/>
    <mergeCell ref="D2:D4"/>
    <mergeCell ref="E2:E4"/>
    <mergeCell ref="F2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С лечебно-диагностической целью</vt:lpstr>
      <vt:lpstr>С лечебно-диагностической 26.11</vt:lpstr>
      <vt:lpstr>С лечебно-диагностической 04.12</vt:lpstr>
      <vt:lpstr>С лечебно-диагностической 05.12</vt:lpstr>
      <vt:lpstr>АПП лд</vt:lpstr>
      <vt:lpstr>АПП пц</vt:lpstr>
      <vt:lpstr>НП</vt:lpstr>
      <vt:lpstr>Параклиника</vt:lpstr>
      <vt:lpstr>СМП</vt:lpstr>
      <vt:lpstr>УЕТ</vt:lpstr>
      <vt:lpstr>'АПП лд'!Заголовки_для_печати</vt:lpstr>
      <vt:lpstr>'С лечебно-диагностической 04.12'!Заголовки_для_печати</vt:lpstr>
      <vt:lpstr>'С лечебно-диагностической 05.12'!Заголовки_для_печати</vt:lpstr>
      <vt:lpstr>'С лечебно-диагностической 26.11'!Заголовки_для_печати</vt:lpstr>
      <vt:lpstr>'С лечебно-диагностической целью'!Заголовки_для_печати</vt:lpstr>
      <vt:lpstr>'АПП лд'!Область_печати</vt:lpstr>
      <vt:lpstr>'С лечебно-диагностической 04.12'!Область_печати</vt:lpstr>
      <vt:lpstr>'С лечебно-диагностической 05.12'!Область_печати</vt:lpstr>
      <vt:lpstr>'С лечебно-диагностической 26.11'!Область_печати</vt:lpstr>
      <vt:lpstr>'С лечебно-диагностической целью'!Область_печати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ovtutaeva</cp:lastModifiedBy>
  <cp:lastPrinted>2019-12-19T03:31:57Z</cp:lastPrinted>
  <dcterms:created xsi:type="dcterms:W3CDTF">2016-01-13T04:01:07Z</dcterms:created>
  <dcterms:modified xsi:type="dcterms:W3CDTF">2020-01-09T11:50:57Z</dcterms:modified>
</cp:coreProperties>
</file>