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Табл 1" sheetId="6" r:id="rId1"/>
    <sheet name="Табл 2" sheetId="7" r:id="rId2"/>
  </sheets>
  <definedNames>
    <definedName name="_xlnm._FilterDatabase" localSheetId="0" hidden="1">'Табл 1'!$A$10:$AA$10</definedName>
    <definedName name="_xlnm.Print_Titles" localSheetId="0">'Табл 1'!$A:$D,'Табл 1'!$5:$10</definedName>
    <definedName name="_xlnm.Print_Area" localSheetId="0">'Табл 1'!$A$1:$AA$206</definedName>
  </definedNames>
  <calcPr calcId="125725"/>
</workbook>
</file>

<file path=xl/calcChain.xml><?xml version="1.0" encoding="utf-8"?>
<calcChain xmlns="http://schemas.openxmlformats.org/spreadsheetml/2006/main">
  <c r="AA88" i="6"/>
  <c r="E27"/>
  <c r="E71"/>
  <c r="E86"/>
  <c r="E96"/>
  <c r="E193"/>
  <c r="O10"/>
  <c r="P10" s="1"/>
  <c r="AA44"/>
  <c r="AA15"/>
  <c r="AA202"/>
  <c r="AA183"/>
  <c r="AA175"/>
  <c r="AA114"/>
  <c r="AA112"/>
  <c r="AA100"/>
  <c r="AA106"/>
  <c r="AA111"/>
  <c r="AA110"/>
  <c r="AA104"/>
  <c r="AA60"/>
  <c r="AA56"/>
  <c r="AA82"/>
  <c r="AA163"/>
  <c r="AA158"/>
  <c r="AA193"/>
  <c r="I136" i="7"/>
  <c r="M136"/>
  <c r="L136"/>
  <c r="E112"/>
  <c r="F112"/>
  <c r="F160"/>
  <c r="F163"/>
  <c r="F25"/>
  <c r="F176"/>
  <c r="G156"/>
  <c r="F156"/>
  <c r="E192"/>
  <c r="G192"/>
  <c r="G106"/>
  <c r="F106"/>
  <c r="G99"/>
  <c r="F99"/>
  <c r="G93"/>
  <c r="F93"/>
  <c r="G84"/>
  <c r="F84"/>
  <c r="G83"/>
  <c r="F83"/>
  <c r="G180"/>
  <c r="F180"/>
  <c r="G74"/>
  <c r="F74"/>
  <c r="G68"/>
  <c r="F68"/>
  <c r="G65"/>
  <c r="F65"/>
  <c r="G47"/>
  <c r="F47"/>
  <c r="G46"/>
  <c r="F46"/>
  <c r="G43"/>
  <c r="F43"/>
  <c r="G159"/>
  <c r="F159"/>
  <c r="G13"/>
  <c r="F13"/>
  <c r="G11"/>
  <c r="F11"/>
  <c r="F8"/>
  <c r="G8"/>
  <c r="F7"/>
  <c r="G7"/>
  <c r="I199"/>
  <c r="E199"/>
  <c r="O198"/>
  <c r="O200" s="1"/>
  <c r="N198"/>
  <c r="N200" s="1"/>
  <c r="M198"/>
  <c r="M200" s="1"/>
  <c r="L198"/>
  <c r="L200" s="1"/>
  <c r="K198"/>
  <c r="K200" s="1"/>
  <c r="J198"/>
  <c r="J200" s="1"/>
  <c r="I198"/>
  <c r="I200" s="1"/>
  <c r="H198"/>
  <c r="H200" s="1"/>
  <c r="G198"/>
  <c r="G200" s="1"/>
  <c r="F198"/>
  <c r="F200" s="1"/>
  <c r="E198"/>
  <c r="E200" s="1"/>
  <c r="C5"/>
  <c r="D5" s="1"/>
  <c r="F5" s="1"/>
  <c r="G5" s="1"/>
  <c r="H5" s="1"/>
  <c r="J5" s="1"/>
  <c r="K5" s="1"/>
  <c r="L5" s="1"/>
  <c r="M5" s="1"/>
  <c r="N5" s="1"/>
  <c r="O5" s="1"/>
  <c r="O117" i="6" l="1"/>
  <c r="N117"/>
  <c r="N197"/>
  <c r="O197"/>
  <c r="K96"/>
  <c r="K193"/>
  <c r="K89"/>
  <c r="L89"/>
  <c r="L104"/>
  <c r="K104"/>
  <c r="K198"/>
  <c r="L198"/>
  <c r="L96"/>
  <c r="F71" l="1"/>
  <c r="F86"/>
  <c r="F27"/>
  <c r="F96"/>
  <c r="J96"/>
  <c r="H86"/>
  <c r="I86"/>
  <c r="H193"/>
  <c r="I193"/>
  <c r="F193"/>
  <c r="Q204"/>
  <c r="P204" l="1"/>
  <c r="O204"/>
  <c r="L203" l="1"/>
  <c r="L205" s="1"/>
  <c r="O203"/>
  <c r="O205" s="1"/>
  <c r="P203"/>
  <c r="P205" s="1"/>
  <c r="Q203"/>
  <c r="Q205" s="1"/>
  <c r="R203"/>
  <c r="R205" s="1"/>
  <c r="S203"/>
  <c r="S205" s="1"/>
  <c r="T203"/>
  <c r="T205" s="1"/>
  <c r="U203"/>
  <c r="U205" s="1"/>
  <c r="V203"/>
  <c r="V205" s="1"/>
  <c r="X203"/>
  <c r="X205" s="1"/>
  <c r="Y203"/>
  <c r="Y205" s="1"/>
  <c r="Z203"/>
  <c r="Z205" s="1"/>
  <c r="AA203"/>
  <c r="AA205" s="1"/>
  <c r="N203"/>
  <c r="N205" s="1"/>
  <c r="C10"/>
  <c r="D10" s="1"/>
  <c r="E10" s="1"/>
  <c r="Q10" s="1"/>
  <c r="R10" s="1"/>
  <c r="S10" s="1"/>
  <c r="T10" s="1"/>
  <c r="U10" s="1"/>
  <c r="V10" s="1"/>
  <c r="W10" s="1"/>
  <c r="X10" s="1"/>
  <c r="Y10" s="1"/>
  <c r="Z10" s="1"/>
  <c r="AA10" s="1"/>
  <c r="W203" l="1"/>
  <c r="W205" s="1"/>
  <c r="M203"/>
  <c r="M205" s="1"/>
</calcChain>
</file>

<file path=xl/sharedStrings.xml><?xml version="1.0" encoding="utf-8"?>
<sst xmlns="http://schemas.openxmlformats.org/spreadsheetml/2006/main" count="831" uniqueCount="288">
  <si>
    <t>Код МО</t>
  </si>
  <si>
    <t>Поликлиника</t>
  </si>
  <si>
    <t>Всего</t>
  </si>
  <si>
    <t>В рамках базовой программы ОМС</t>
  </si>
  <si>
    <t>в том числе</t>
  </si>
  <si>
    <t>Всего по ДС</t>
  </si>
  <si>
    <t xml:space="preserve"> мед.помощь по медицинской реабилитации</t>
  </si>
  <si>
    <t>поликлиника (за искл. стоматологических посещений)</t>
  </si>
  <si>
    <t>стоматология (пос.)</t>
  </si>
  <si>
    <t>в том числе по детской медицинской реабилитации</t>
  </si>
  <si>
    <t xml:space="preserve">№ п\п </t>
  </si>
  <si>
    <t xml:space="preserve"> мед.помощь на профиле "онкология"</t>
  </si>
  <si>
    <t>в том числе 
мед.помощь на профиле "онкология"</t>
  </si>
  <si>
    <t>Кол-во обращений (включая стоматолог.)</t>
  </si>
  <si>
    <t>посещ. с л/д целью (за искл. однократ. пос. с л/д целью)</t>
  </si>
  <si>
    <t>посещ. по неотлож. мед. помощи</t>
  </si>
  <si>
    <t>ВМП</t>
  </si>
  <si>
    <t>Итого по МО Челябинской обл.</t>
  </si>
  <si>
    <t>Итого на мед.помощь в иных субъектах РФ гражданам, застрахованным в Челябинской области</t>
  </si>
  <si>
    <t>Итого по ТП ОМС Челябинской обл.</t>
  </si>
  <si>
    <t>Наименование МО</t>
  </si>
  <si>
    <t>по неотлож. мед. помощи</t>
  </si>
  <si>
    <t>посещ-я  по неотлож. мед. помощи</t>
  </si>
  <si>
    <t>Мунициципальное образование
 (район для г.Челябинска)</t>
  </si>
  <si>
    <t>посещ-я  с проф и иными целями</t>
  </si>
  <si>
    <t>с проф и иными целями</t>
  </si>
  <si>
    <t>с л/д целью 
(за искл. однократ. пос. с л/д целью)</t>
  </si>
  <si>
    <t>в том числе (УЕТ)</t>
  </si>
  <si>
    <t>Агаповский р-н</t>
  </si>
  <si>
    <t>МУЗ Агаповская ЦРБ администрации Агаповского муниципального района</t>
  </si>
  <si>
    <t>Аргаяшский р-н</t>
  </si>
  <si>
    <t>ГБУЗ "Районная больница с. Аргаяш"</t>
  </si>
  <si>
    <t>Ашинский р-н</t>
  </si>
  <si>
    <t>ГБУЗ "Районная больница г. Аша"</t>
  </si>
  <si>
    <t>ООО  "ТД ЭГЛЕ"</t>
  </si>
  <si>
    <t>ПАО "Ашинский метзавод"</t>
  </si>
  <si>
    <t>Брединский р-н</t>
  </si>
  <si>
    <t>ГБУЗ "Районная больница п. Бреды"</t>
  </si>
  <si>
    <t>Варненский р-н</t>
  </si>
  <si>
    <t>ГБУЗ "Районная больница с. Варна"</t>
  </si>
  <si>
    <t>Верхнеуральский р-н</t>
  </si>
  <si>
    <t>ГБУЗ "Районная больница г. Верхнеуральск"</t>
  </si>
  <si>
    <t>ООО "Санаторий "Карагайский бор"</t>
  </si>
  <si>
    <t>Вне Челябинской области</t>
  </si>
  <si>
    <t>ООО  "М-ЛАЙН"</t>
  </si>
  <si>
    <t>ООО "Ситилаб-Урал"</t>
  </si>
  <si>
    <t>ООО "УКЛРЦ"</t>
  </si>
  <si>
    <t>г. Верхний Уфалей</t>
  </si>
  <si>
    <t>ГБУЗ "Городская больница г. Верхний Уфалей"</t>
  </si>
  <si>
    <t>ГБУЗ "Стоматологическая поликлиника г. Верхний Уфалей"</t>
  </si>
  <si>
    <t>г. Еманжелинск</t>
  </si>
  <si>
    <t>ГБУЗ "ГБ № 1 г. Еманжелинск"</t>
  </si>
  <si>
    <t>г. Златоуст</t>
  </si>
  <si>
    <t>ГБУЗ "ВФД г. Златоуст"</t>
  </si>
  <si>
    <t>ГБУЗ "ГДБ г. Златоуст"</t>
  </si>
  <si>
    <t>ГБУЗ "Городская больница  г. Златоуст"</t>
  </si>
  <si>
    <t>ГБУЗ "ССМП г. Златоуст"</t>
  </si>
  <si>
    <t>НУЗ "Отделенческая больница на ст. Златоуст ОАО "РЖД"</t>
  </si>
  <si>
    <t>ООО "Здоровье"</t>
  </si>
  <si>
    <t>ООО "ЦСМ "Созвездие"</t>
  </si>
  <si>
    <t>г. Карабаш</t>
  </si>
  <si>
    <t>ГБУЗ "Городская больница г. Карабаш"</t>
  </si>
  <si>
    <t>г. Копейск</t>
  </si>
  <si>
    <t>ГБУЗ "ВФД г. Копейск"</t>
  </si>
  <si>
    <t>ГБУЗ "ГДП № 1 г. Копейск"</t>
  </si>
  <si>
    <t>ГБУЗ "Городская больница № 1 г. Копейск"</t>
  </si>
  <si>
    <t>ГБУЗ "Городская больница № 3 г. Копейск"</t>
  </si>
  <si>
    <t>ГБУЗ "ООД № 3"</t>
  </si>
  <si>
    <t>ГБУЗ "ССМП г. Копейск"</t>
  </si>
  <si>
    <t>ГБУЗ "Стоматологическая поликлиника г. Копейск"</t>
  </si>
  <si>
    <t>г. Коркино</t>
  </si>
  <si>
    <t>ГБУЗ "ГДБ г. Коркино"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</si>
  <si>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</si>
  <si>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</si>
  <si>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</si>
  <si>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"СCМП г.Коркино"</t>
  </si>
  <si>
    <t>ООО "НоваАРТ"</t>
  </si>
  <si>
    <t>ООО "НоваАрт"</t>
  </si>
  <si>
    <t>г. Кыштым</t>
  </si>
  <si>
    <t>ГБУЗ "Городская больница им. А.П.Силаева г. Кыштым"</t>
  </si>
  <si>
    <t>г. Магнитогорск</t>
  </si>
  <si>
    <t>АНО "ЦКМСЧ"</t>
  </si>
  <si>
    <t>АО "Центр семейной медицины"</t>
  </si>
  <si>
    <t>ГАУЗ  "Городская больница № 1 им. Г.И. Дробышева г. Магнитогорск"</t>
  </si>
  <si>
    <t>ГАУЗ "Городская больница № 2  г. Магнитогорск"</t>
  </si>
  <si>
    <t>ГАУЗ "Городская больница № 3 г. Магнитогорск"</t>
  </si>
  <si>
    <t>ГАУЗ "Родильный дом №  1 г. Магнитогорск"</t>
  </si>
  <si>
    <t>ГАУЗ "ЦОМиД  г. Магнитогорск"</t>
  </si>
  <si>
    <t>ГБУЗ "Детская стоматологическая поликлиника г. Магнитогорск"</t>
  </si>
  <si>
    <t>ГБУЗ "ОКВД № 4"</t>
  </si>
  <si>
    <t>ГБУЗ "ООД № 2"</t>
  </si>
  <si>
    <t>ГБУЗ "ССМП г. Магнитогорск"</t>
  </si>
  <si>
    <t>ГБУЗ "Стоматологическая поликлиника № 1 г. Магнитогорск"</t>
  </si>
  <si>
    <t>ГБУЗ "Стоматологическая поликлиника № 2 г. Магнитогорск"</t>
  </si>
  <si>
    <t>ООО "Вива-Дент"</t>
  </si>
  <si>
    <t>ООО "ДНК КЛИНИКА"</t>
  </si>
  <si>
    <t>ООО "Клиника лазерной хирургии"</t>
  </si>
  <si>
    <t>ООО ЛДЦ "Медис"</t>
  </si>
  <si>
    <t>ООО "ЛДЦ МИБС"</t>
  </si>
  <si>
    <t>ООО "Медицина плюс"</t>
  </si>
  <si>
    <t>ООО "НовоМед"</t>
  </si>
  <si>
    <t>ООО "РИКОН"</t>
  </si>
  <si>
    <t>г. Миасс</t>
  </si>
  <si>
    <t>ГБУЗ "ГБ № 1 г. Миасс"</t>
  </si>
  <si>
    <t>ГБУЗ "ГБ № 2 г. Миасс"</t>
  </si>
  <si>
    <t>ГБУЗ "Городская больница № 3 г. Миасс"</t>
  </si>
  <si>
    <t>ГБУЗ "СП г. Миасс"</t>
  </si>
  <si>
    <t>ГБУЗ "ССМП г. Миасс"</t>
  </si>
  <si>
    <t>ООО "СП "Для всей семьи"</t>
  </si>
  <si>
    <t>ФГБУЗ МСЧ № 92 ФМБА России</t>
  </si>
  <si>
    <t>г. Озерск</t>
  </si>
  <si>
    <t>ФГБУЗ КБ № 71 ФМБА России</t>
  </si>
  <si>
    <t>г. Пласт</t>
  </si>
  <si>
    <t>ГБУЗ "Городская больница г. Пласт"</t>
  </si>
  <si>
    <t>г. Снежинск</t>
  </si>
  <si>
    <t>ООО "Кристалл"</t>
  </si>
  <si>
    <t>ООО "ЯМТ - Снежинск"</t>
  </si>
  <si>
    <t>ФГБУЗ ЦМСЧ № 15 ФМБА России</t>
  </si>
  <si>
    <t>г. Трехгорный</t>
  </si>
  <si>
    <t>ФГБУЗ МСЧ № 72 ФМБА России</t>
  </si>
  <si>
    <t>г. Усть-Катав</t>
  </si>
  <si>
    <t>ФГБУЗ МСЧ № 162 ФМБА России</t>
  </si>
  <si>
    <t>г. Челябинск</t>
  </si>
  <si>
    <t>АО "МЦ ЧТПЗ"</t>
  </si>
  <si>
    <t>ГАУЗ "Областной центр восстановительной медицины и реабилитации "Огонек"</t>
  </si>
  <si>
    <t>ГБУЗ "МЦЛМ"</t>
  </si>
  <si>
    <t>ГБУЗ "ОКБ № 2"</t>
  </si>
  <si>
    <t>ГБУЗ "ОКБ № 3"</t>
  </si>
  <si>
    <t>ГБУЗ ОКВД № 3</t>
  </si>
  <si>
    <t>ГБУЗ "Центр  медицинской реабилитации "Вдохновение"</t>
  </si>
  <si>
    <t>ЗАО "ВИСВИ"</t>
  </si>
  <si>
    <t>ЗАО "Жемчужина"</t>
  </si>
  <si>
    <t>МАУЗ ГКБ № 11</t>
  </si>
  <si>
    <t>МАУЗ ГКБ № 2</t>
  </si>
  <si>
    <t>МАУЗ ГКБ № 6</t>
  </si>
  <si>
    <t>МАУЗ ГКБ № 9</t>
  </si>
  <si>
    <t>МАУЗ "ГКП № 8"</t>
  </si>
  <si>
    <t>МАУЗ ДГКБ № 1</t>
  </si>
  <si>
    <t>МАУЗ ДГКБ № 8</t>
  </si>
  <si>
    <t>МАУЗ ДГКП № 8</t>
  </si>
  <si>
    <t>МАУЗ "ДГКП № 9"</t>
  </si>
  <si>
    <t>МАУЗ ДГП № 4</t>
  </si>
  <si>
    <t>МАУЗ ОЗП  ГКБ № 8</t>
  </si>
  <si>
    <t>МАУЗ ОТКЗ ГКБ № 1</t>
  </si>
  <si>
    <t>МАУЗ СП №6</t>
  </si>
  <si>
    <t>МАУЗ ССМП</t>
  </si>
  <si>
    <t>МАУЗ "Центр ВРТ"</t>
  </si>
  <si>
    <t>МБОУ "Лицей № 11 г. Челябинска"</t>
  </si>
  <si>
    <t>МБУЗ ГКБ № 5</t>
  </si>
  <si>
    <t>МБУЗ ГКП № 5</t>
  </si>
  <si>
    <t>МБУЗ ДГКБ № 7</t>
  </si>
  <si>
    <t>МБУЗ "ДГКП № 1"</t>
  </si>
  <si>
    <t>МБУЗ ДГП № 6</t>
  </si>
  <si>
    <t>МБУЗ ДЦ</t>
  </si>
  <si>
    <t>МБУЗ СП № 1</t>
  </si>
  <si>
    <t>НУЗ "Дорожная клиническая больница на ст. Челябинск ОАО "РЖД"</t>
  </si>
  <si>
    <t>ООО  "Личный доктор"</t>
  </si>
  <si>
    <t>ООО  "Независимость"</t>
  </si>
  <si>
    <t>ООО  "Стоматолог"</t>
  </si>
  <si>
    <t>ООО  "Стом-Лайн"</t>
  </si>
  <si>
    <t>ООО "ВЭХ ОМС"</t>
  </si>
  <si>
    <t>ООО "ГИМЕНЕЙ"</t>
  </si>
  <si>
    <t>ООО "ЕВРОДЕНТ"</t>
  </si>
  <si>
    <t>ООО "Канон"</t>
  </si>
  <si>
    <t>ООО "Клиника АртОптика"</t>
  </si>
  <si>
    <t>ООО Клиника "Стоматологическая здравница"</t>
  </si>
  <si>
    <t>ООО "ЛДЦ МИБС-Челябинск"</t>
  </si>
  <si>
    <t>ООО "ЛораВита"</t>
  </si>
  <si>
    <t>ООО ЛПМО "Золотое сечение"</t>
  </si>
  <si>
    <t>ООО МДЦ "Луч"</t>
  </si>
  <si>
    <t>ООО "МЕДУСЛУГИ"</t>
  </si>
  <si>
    <t>ООО МК "ЭФ ЭМ СИ"</t>
  </si>
  <si>
    <t>ООО МО "Оптик-Центр"</t>
  </si>
  <si>
    <t>ООО "МРТ-Эксперт Челябинск"</t>
  </si>
  <si>
    <t>ООО МЦ "Лотос"</t>
  </si>
  <si>
    <t>ООО МЦ "МЕДЕОР"</t>
  </si>
  <si>
    <t>ООО "Неврологическая клиника доктора Бубновой И.Д"</t>
  </si>
  <si>
    <t>ООО "Парк-мед"</t>
  </si>
  <si>
    <t>ООО "ПолиКлиника"</t>
  </si>
  <si>
    <t>ООО "Полимедика Челябинск"</t>
  </si>
  <si>
    <t>ООО "Радуга"</t>
  </si>
  <si>
    <t>ООО "РичСтом"</t>
  </si>
  <si>
    <t>ООО "СМТ"</t>
  </si>
  <si>
    <t>ООО "СП № 4"</t>
  </si>
  <si>
    <t>ООО "Стоматологическая поликлиника № 3"</t>
  </si>
  <si>
    <t>ООО "Фортуна"</t>
  </si>
  <si>
    <t>ООО "ЦАГ № 1"</t>
  </si>
  <si>
    <t>ООО "ЦАД 74"</t>
  </si>
  <si>
    <t>ООО "ЦЕНТР ДИАЛИЗА"</t>
  </si>
  <si>
    <t>ООО "ЦЕНТР ЗРЕНИЯ"</t>
  </si>
  <si>
    <t>ООО "ЦПС"</t>
  </si>
  <si>
    <t>ООО "ЦХС"</t>
  </si>
  <si>
    <t>ООО "Частная врачебная практика"</t>
  </si>
  <si>
    <t>ООО "Челябинск "Доктор ОСТ"</t>
  </si>
  <si>
    <t>ООО "ЭкоКлиника"</t>
  </si>
  <si>
    <t>ООО "ЭСТЕДЕНТ"</t>
  </si>
  <si>
    <t>ФГБОУ ВО ЮУГМУ Минздрава России</t>
  </si>
  <si>
    <t>ФГБУН УНПЦ РМ ФМБА России</t>
  </si>
  <si>
    <t>ФКУЗ "МСЧ МВД России по Челябинской области"</t>
  </si>
  <si>
    <t>г. Южноуральск</t>
  </si>
  <si>
    <t>ГБУЗ "Городская больница г. Южноуральск"</t>
  </si>
  <si>
    <t>Еткульский р-н</t>
  </si>
  <si>
    <t>ГБУЗ "Районная больница с. Еткуль"</t>
  </si>
  <si>
    <t>Карталинский р-н</t>
  </si>
  <si>
    <t>ГБУЗ "Областная больница" рабочего поселка Локомотивный</t>
  </si>
  <si>
    <t>Карталинская горбольница</t>
  </si>
  <si>
    <t>ЧУЗ "Поликлиника  "РЖД- Медицина" г.Карталы"</t>
  </si>
  <si>
    <t>Каслинский р-н</t>
  </si>
  <si>
    <t>ГБУЗ "Районная больница г. Касли"</t>
  </si>
  <si>
    <t>ООО "Эм Эр Ай Клиник"</t>
  </si>
  <si>
    <t>Катав-Ивановский р-н</t>
  </si>
  <si>
    <t>ГБУЗ "Районная больница г. Катав-Ивановск"</t>
  </si>
  <si>
    <t>Кизильский р-н</t>
  </si>
  <si>
    <t>ГБУЗ "Районная больница с. Кизильское"</t>
  </si>
  <si>
    <t>Красноармейский р-н</t>
  </si>
  <si>
    <t>МУ "Красноармейская ЦРБ"</t>
  </si>
  <si>
    <t>ООО  "МЕГАПОЛИС"</t>
  </si>
  <si>
    <t>Кунашакский р-н</t>
  </si>
  <si>
    <t>ГБУЗ "Районная больница с. Кунашак"</t>
  </si>
  <si>
    <t>Кусинский р-н</t>
  </si>
  <si>
    <t>ГБУЗ "Районная больница г. Куса"</t>
  </si>
  <si>
    <t>Нагайбакский р-н</t>
  </si>
  <si>
    <t>ГБУЗ "Районная больница с. Фершампенуаз"</t>
  </si>
  <si>
    <t>Нязепетровский р-н</t>
  </si>
  <si>
    <t>ГБУЗ "Районная больница г. Нязепетровск"</t>
  </si>
  <si>
    <t>Октябрьский р-н</t>
  </si>
  <si>
    <t>ГБУЗ "Районная больница с. Октябрьское"</t>
  </si>
  <si>
    <t>Саткинский р-н</t>
  </si>
  <si>
    <t>ГБУЗ "Районная больница г. Сатка"</t>
  </si>
  <si>
    <t>ГБУЗ "ССМП г. Сатка"</t>
  </si>
  <si>
    <t>Сосновский р-н</t>
  </si>
  <si>
    <t>ГБУЗ "Районная больница с. Долгодеревенское"</t>
  </si>
  <si>
    <t>ООО Стоматологическая клиника "Нео-Дент"</t>
  </si>
  <si>
    <t>Троицкий р-н</t>
  </si>
  <si>
    <t>ГБУЗ "Областная больница г. Троицк"</t>
  </si>
  <si>
    <t>ООО  "Орхидея"</t>
  </si>
  <si>
    <t>Увельский р-н</t>
  </si>
  <si>
    <t>ГБУЗ "Районная больница п. Увельский"</t>
  </si>
  <si>
    <t>Уйский р-н</t>
  </si>
  <si>
    <t>ГБУЗ "Районная больница с. Уйское"</t>
  </si>
  <si>
    <t>Чебаркульский р-н</t>
  </si>
  <si>
    <t>ГБУЗ "Областная больница г. Чебаркуль"</t>
  </si>
  <si>
    <t>ООО "Курорт "Кисегач"</t>
  </si>
  <si>
    <t>ООО "Смайл"</t>
  </si>
  <si>
    <t>ООО Стоматологическая клиника "Жемчужина"</t>
  </si>
  <si>
    <t>ФГБУ "СКК "Приволжский" МО РФ</t>
  </si>
  <si>
    <t>Челябинская область</t>
  </si>
  <si>
    <t>ГБУЗ "Областной Центр по профилактике и борьбе со СПИДом и инфекционными заболеваниями"</t>
  </si>
  <si>
    <t>ГБУЗ ОПЦ</t>
  </si>
  <si>
    <t>ГБУЗ "ОСП"</t>
  </si>
  <si>
    <t>ГБУЗ ЧОДКБ</t>
  </si>
  <si>
    <t>ГБУЗ "ЧОКБ"</t>
  </si>
  <si>
    <t>ГБУЗ "ЧОКД"</t>
  </si>
  <si>
    <t>ГБУЗ "ЧОККВД"</t>
  </si>
  <si>
    <t>ГБУЗ "ЧОКТГВВ"</t>
  </si>
  <si>
    <t>ГБУЗ "ЧОКЦО и ЯМ"</t>
  </si>
  <si>
    <t>ГБУЗ ЧОПАБ</t>
  </si>
  <si>
    <t>ГБУЗ "ЧОЦР"</t>
  </si>
  <si>
    <t>ФГБУ "ФЦССХ" Минздрава России (г. Челябинск)</t>
  </si>
  <si>
    <t>Чесменский р-н</t>
  </si>
  <si>
    <t>ГБУЗ "Районная больница с. Чесма"</t>
  </si>
  <si>
    <t>ГБУЗ "ГДП г. Миасс"</t>
  </si>
  <si>
    <t xml:space="preserve">                   Круглосуточный стационар, случаи госпитализации</t>
  </si>
  <si>
    <t>Дневные стационары всех типов (включая вспомогательные репродуктивные технологии (ЭКО)), случаи лечения</t>
  </si>
  <si>
    <t>№ п\п</t>
  </si>
  <si>
    <t>в т.ч.</t>
  </si>
  <si>
    <t>Диспансеризация взрослого населения,
кол-во комплексных посещений</t>
  </si>
  <si>
    <t>Диспансеризация участников ВОВ и приравненных к ним лиц,
кол-во комплексных посещений</t>
  </si>
  <si>
    <t>Диспансеризация детей-сирот,
кол-во комплексных посещений</t>
  </si>
  <si>
    <t>КТ</t>
  </si>
  <si>
    <t>МРТ</t>
  </si>
  <si>
    <t>Ультразвуковое исследование сердечно-сосудистой системы</t>
  </si>
  <si>
    <t>Эндоскопические диагностические исследования</t>
  </si>
  <si>
    <t>Молекулярно-генетические исследования с целью выявления онкологических заболеваний</t>
  </si>
  <si>
    <t>Гистологические исследования с целью выявления онкологических заболеваний</t>
  </si>
  <si>
    <t>ИТОГО по ТП ОМС Челябинской обл.</t>
  </si>
  <si>
    <t>Итого по МО оказывающим мед.помощь в иных субъектах РФ гражданам, застрахованным в Челябинской области</t>
  </si>
  <si>
    <t xml:space="preserve">Всего посещений </t>
  </si>
  <si>
    <t xml:space="preserve">Количество посещений 
</t>
  </si>
  <si>
    <t>из гр.14
 с иными целями
 (в т.ч. однократ. пос. с л/д целью)</t>
  </si>
  <si>
    <t>из гр.18
 с иными целями
 (в т.ч. однократ. пос. с л/д целью)</t>
  </si>
  <si>
    <t xml:space="preserve">Стомато               логия                 (УЕТ)
</t>
  </si>
  <si>
    <t xml:space="preserve">Диспансеризация
(I этап), 
кол-во комплексных посещений
</t>
  </si>
  <si>
    <t xml:space="preserve">Диагностические
(лабораторные) исследования,
кол-во исследований
</t>
  </si>
  <si>
    <t>Приложение к выписке из ПРОТОКОЛА заседания комиссии по разработке территориальной программы обязательного медицинского страхования в Челябинской области от 17.03.2020 № 5</t>
  </si>
  <si>
    <t>Изменения в распределении объемов медицинской помощи между медицинскими организациями на 2020 год</t>
  </si>
  <si>
    <t>Таблица 1</t>
  </si>
  <si>
    <t>Таблица 2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</si>
</sst>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"/>
      <color rgb="FFFF0000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</cellStyleXfs>
  <cellXfs count="75">
    <xf numFmtId="0" fontId="0" fillId="0" borderId="0" xfId="0"/>
    <xf numFmtId="0" fontId="5" fillId="2" borderId="1" xfId="2" applyFont="1" applyFill="1" applyBorder="1" applyAlignment="1" applyProtection="1">
      <alignment horizontal="left" vertical="center" wrapText="1"/>
    </xf>
    <xf numFmtId="0" fontId="0" fillId="2" borderId="0" xfId="0" applyFill="1" applyAlignment="1"/>
    <xf numFmtId="0" fontId="6" fillId="2" borderId="0" xfId="1" applyFont="1" applyFill="1" applyAlignment="1" applyProtection="1">
      <alignment vertical="center" wrapText="1"/>
    </xf>
    <xf numFmtId="0" fontId="6" fillId="2" borderId="2" xfId="1" applyFont="1" applyFill="1" applyBorder="1" applyAlignment="1" applyProtection="1">
      <alignment vertical="center" wrapText="1"/>
    </xf>
    <xf numFmtId="0" fontId="9" fillId="2" borderId="0" xfId="0" applyFont="1" applyFill="1"/>
    <xf numFmtId="3" fontId="4" fillId="2" borderId="1" xfId="3" applyNumberFormat="1" applyFont="1" applyFill="1" applyBorder="1" applyAlignment="1" applyProtection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left" vertical="center" wrapText="1"/>
    </xf>
    <xf numFmtId="3" fontId="5" fillId="2" borderId="1" xfId="3" applyNumberFormat="1" applyFont="1" applyFill="1" applyBorder="1" applyAlignment="1" applyProtection="1">
      <alignment horizontal="right" vertical="center" wrapText="1"/>
    </xf>
    <xf numFmtId="0" fontId="0" fillId="2" borderId="0" xfId="0" applyFill="1"/>
    <xf numFmtId="0" fontId="7" fillId="2" borderId="1" xfId="2" applyFont="1" applyFill="1" applyBorder="1" applyAlignment="1" applyProtection="1">
      <alignment horizontal="center" vertical="center"/>
    </xf>
    <xf numFmtId="0" fontId="7" fillId="2" borderId="1" xfId="2" applyFont="1" applyFill="1" applyBorder="1" applyAlignment="1" applyProtection="1">
      <alignment horizontal="left" vertical="center"/>
    </xf>
    <xf numFmtId="0" fontId="7" fillId="2" borderId="1" xfId="2" applyFont="1" applyFill="1" applyBorder="1" applyAlignment="1" applyProtection="1">
      <alignment horizontal="left" vertical="center" wrapText="1"/>
    </xf>
    <xf numFmtId="3" fontId="7" fillId="2" borderId="1" xfId="2" applyNumberFormat="1" applyFont="1" applyFill="1" applyBorder="1" applyAlignment="1" applyProtection="1">
      <alignment horizontal="right" vertical="center"/>
    </xf>
    <xf numFmtId="0" fontId="10" fillId="2" borderId="0" xfId="0" applyFont="1" applyFill="1"/>
    <xf numFmtId="0" fontId="11" fillId="2" borderId="1" xfId="0" applyFont="1" applyFill="1" applyBorder="1"/>
    <xf numFmtId="0" fontId="11" fillId="2" borderId="1" xfId="0" applyFont="1" applyFill="1" applyBorder="1" applyAlignment="1">
      <alignment horizontal="left" vertical="center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left" vertical="center"/>
    </xf>
    <xf numFmtId="0" fontId="8" fillId="2" borderId="0" xfId="0" applyFont="1" applyFill="1"/>
    <xf numFmtId="0" fontId="0" fillId="2" borderId="0" xfId="0" applyFill="1" applyAlignment="1">
      <alignment horizontal="center" vertical="center"/>
    </xf>
    <xf numFmtId="3" fontId="5" fillId="2" borderId="1" xfId="2" applyNumberFormat="1" applyFont="1" applyFill="1" applyBorder="1" applyAlignment="1" applyProtection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49" fontId="0" fillId="2" borderId="0" xfId="0" applyNumberFormat="1" applyFill="1"/>
    <xf numFmtId="49" fontId="0" fillId="2" borderId="0" xfId="0" applyNumberFormat="1" applyFill="1" applyAlignment="1">
      <alignment horizontal="center" vertical="center"/>
    </xf>
    <xf numFmtId="0" fontId="4" fillId="2" borderId="1" xfId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14" fillId="2" borderId="0" xfId="0" applyFont="1" applyFill="1"/>
    <xf numFmtId="0" fontId="15" fillId="2" borderId="0" xfId="0" applyFont="1" applyFill="1" applyAlignment="1">
      <alignment horizontal="center" vertical="center"/>
    </xf>
    <xf numFmtId="3" fontId="17" fillId="2" borderId="1" xfId="3" applyNumberFormat="1" applyFont="1" applyFill="1" applyBorder="1" applyAlignment="1" applyProtection="1">
      <alignment horizontal="center" vertical="center" wrapText="1"/>
    </xf>
    <xf numFmtId="0" fontId="5" fillId="2" borderId="1" xfId="2" applyFont="1" applyFill="1" applyBorder="1" applyAlignment="1" applyProtection="1">
      <alignment horizontal="center" vertical="center"/>
    </xf>
    <xf numFmtId="0" fontId="5" fillId="2" borderId="1" xfId="2" applyFont="1" applyFill="1" applyBorder="1" applyAlignment="1" applyProtection="1">
      <alignment horizontal="left" vertical="center"/>
    </xf>
    <xf numFmtId="0" fontId="5" fillId="2" borderId="1" xfId="2" applyFont="1" applyFill="1" applyBorder="1" applyAlignment="1" applyProtection="1">
      <alignment vertical="center" wrapText="1"/>
    </xf>
    <xf numFmtId="3" fontId="5" fillId="2" borderId="1" xfId="2" applyNumberFormat="1" applyFont="1" applyFill="1" applyBorder="1" applyAlignment="1" applyProtection="1">
      <alignment horizontal="right" vertical="center"/>
    </xf>
    <xf numFmtId="0" fontId="7" fillId="2" borderId="1" xfId="2" applyFont="1" applyFill="1" applyBorder="1" applyAlignment="1" applyProtection="1">
      <alignment vertical="center" wrapText="1"/>
    </xf>
    <xf numFmtId="3" fontId="7" fillId="2" borderId="1" xfId="2" applyNumberFormat="1" applyFont="1" applyFill="1" applyBorder="1" applyAlignment="1" applyProtection="1">
      <alignment horizontal="right" vertical="center" wrapText="1"/>
    </xf>
    <xf numFmtId="0" fontId="18" fillId="2" borderId="0" xfId="0" applyFont="1" applyFill="1"/>
    <xf numFmtId="0" fontId="14" fillId="2" borderId="1" xfId="0" applyFont="1" applyFill="1" applyBorder="1"/>
    <xf numFmtId="0" fontId="5" fillId="2" borderId="1" xfId="4" applyFont="1" applyFill="1" applyBorder="1" applyAlignment="1" applyProtection="1">
      <alignment vertical="center" wrapText="1"/>
    </xf>
    <xf numFmtId="3" fontId="19" fillId="2" borderId="1" xfId="0" applyNumberFormat="1" applyFont="1" applyFill="1" applyBorder="1" applyAlignment="1">
      <alignment vertical="center"/>
    </xf>
    <xf numFmtId="3" fontId="19" fillId="2" borderId="1" xfId="0" applyNumberFormat="1" applyFont="1" applyFill="1" applyBorder="1" applyAlignment="1"/>
    <xf numFmtId="0" fontId="4" fillId="2" borderId="1" xfId="1" applyFont="1" applyFill="1" applyBorder="1" applyAlignment="1" applyProtection="1">
      <alignment horizontal="center" vertical="center" wrapText="1"/>
    </xf>
    <xf numFmtId="0" fontId="4" fillId="2" borderId="3" xfId="1" applyFont="1" applyFill="1" applyBorder="1" applyAlignment="1" applyProtection="1">
      <alignment horizontal="center" vertical="center" wrapText="1"/>
    </xf>
    <xf numFmtId="0" fontId="4" fillId="2" borderId="4" xfId="1" applyFont="1" applyFill="1" applyBorder="1" applyAlignment="1" applyProtection="1">
      <alignment horizontal="center" vertical="center" wrapText="1"/>
    </xf>
    <xf numFmtId="0" fontId="4" fillId="2" borderId="6" xfId="1" applyFont="1" applyFill="1" applyBorder="1" applyAlignment="1" applyProtection="1">
      <alignment horizontal="center" vertical="center" wrapText="1"/>
    </xf>
    <xf numFmtId="0" fontId="4" fillId="2" borderId="7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center" vertical="center" wrapText="1"/>
    </xf>
    <xf numFmtId="0" fontId="4" fillId="2" borderId="9" xfId="1" applyFont="1" applyFill="1" applyBorder="1" applyAlignment="1" applyProtection="1">
      <alignment horizontal="center" vertical="center" wrapText="1"/>
    </xf>
    <xf numFmtId="0" fontId="4" fillId="2" borderId="2" xfId="1" applyFont="1" applyFill="1" applyBorder="1" applyAlignment="1" applyProtection="1">
      <alignment horizontal="center" vertical="center" wrapText="1"/>
    </xf>
    <xf numFmtId="0" fontId="4" fillId="2" borderId="10" xfId="1" applyFont="1" applyFill="1" applyBorder="1" applyAlignment="1" applyProtection="1">
      <alignment horizontal="center" vertical="center" wrapText="1"/>
    </xf>
    <xf numFmtId="0" fontId="6" fillId="2" borderId="0" xfId="1" applyFont="1" applyFill="1" applyAlignment="1" applyProtection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 wrapText="1"/>
    </xf>
    <xf numFmtId="4" fontId="4" fillId="2" borderId="11" xfId="3" applyNumberFormat="1" applyFont="1" applyFill="1" applyBorder="1" applyAlignment="1" applyProtection="1">
      <alignment horizontal="center" vertical="center" wrapText="1"/>
    </xf>
    <xf numFmtId="4" fontId="4" fillId="2" borderId="12" xfId="3" applyNumberFormat="1" applyFont="1" applyFill="1" applyBorder="1" applyAlignment="1" applyProtection="1">
      <alignment horizontal="center" vertical="center" wrapText="1"/>
    </xf>
    <xf numFmtId="4" fontId="4" fillId="2" borderId="13" xfId="3" applyNumberFormat="1" applyFont="1" applyFill="1" applyBorder="1" applyAlignment="1" applyProtection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4" fontId="4" fillId="2" borderId="11" xfId="3" applyNumberFormat="1" applyFont="1" applyFill="1" applyBorder="1" applyAlignment="1" applyProtection="1">
      <alignment horizontal="center" vertical="center" textRotation="90" wrapText="1"/>
    </xf>
    <xf numFmtId="4" fontId="4" fillId="2" borderId="12" xfId="3" applyNumberFormat="1" applyFont="1" applyFill="1" applyBorder="1" applyAlignment="1" applyProtection="1">
      <alignment horizontal="center" vertical="center" textRotation="90" wrapText="1"/>
    </xf>
    <xf numFmtId="4" fontId="4" fillId="2" borderId="13" xfId="3" applyNumberFormat="1" applyFont="1" applyFill="1" applyBorder="1" applyAlignment="1" applyProtection="1">
      <alignment horizontal="center" vertical="center" textRotation="90" wrapText="1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4" fillId="2" borderId="11" xfId="1" applyFont="1" applyFill="1" applyBorder="1" applyAlignment="1" applyProtection="1">
      <alignment horizontal="center" vertical="center" wrapText="1"/>
    </xf>
    <xf numFmtId="0" fontId="4" fillId="2" borderId="12" xfId="1" applyFont="1" applyFill="1" applyBorder="1" applyAlignment="1" applyProtection="1">
      <alignment horizontal="center" vertical="center" wrapText="1"/>
    </xf>
    <xf numFmtId="0" fontId="4" fillId="2" borderId="13" xfId="1" applyFont="1" applyFill="1" applyBorder="1" applyAlignment="1" applyProtection="1">
      <alignment horizontal="center" vertical="center" wrapText="1"/>
    </xf>
    <xf numFmtId="49" fontId="12" fillId="2" borderId="0" xfId="0" applyNumberFormat="1" applyFont="1" applyFill="1"/>
    <xf numFmtId="49" fontId="13" fillId="2" borderId="0" xfId="0" applyNumberFormat="1" applyFont="1" applyFill="1"/>
    <xf numFmtId="0" fontId="20" fillId="2" borderId="0" xfId="0" applyFont="1" applyFill="1" applyAlignment="1">
      <alignment horizontal="center"/>
    </xf>
    <xf numFmtId="0" fontId="21" fillId="2" borderId="0" xfId="0" applyFont="1" applyFill="1" applyAlignment="1">
      <alignment horizontal="center"/>
    </xf>
    <xf numFmtId="0" fontId="19" fillId="2" borderId="2" xfId="0" applyFont="1" applyFill="1" applyBorder="1" applyAlignment="1">
      <alignment horizontal="left" vertical="center"/>
    </xf>
    <xf numFmtId="0" fontId="5" fillId="2" borderId="2" xfId="1" applyFont="1" applyFill="1" applyBorder="1" applyAlignment="1" applyProtection="1">
      <alignment horizontal="left" vertical="center" wrapText="1"/>
    </xf>
  </cellXfs>
  <cellStyles count="5">
    <cellStyle name="Обычный" xfId="0" builtinId="0"/>
    <cellStyle name="Обычный 2" xfId="1"/>
    <cellStyle name="Обычный_Xl0000013 2" xfId="2"/>
    <cellStyle name="Обычный_Xl0000013 2 10" xfId="4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4"/>
  <sheetViews>
    <sheetView tabSelected="1" view="pageBreakPreview" zoomScale="90" zoomScaleNormal="100" zoomScaleSheetLayoutView="90" workbookViewId="0">
      <pane xSplit="4" ySplit="10" topLeftCell="E74" activePane="bottomRight" state="frozen"/>
      <selection pane="topRight" activeCell="D1" sqref="D1"/>
      <selection pane="bottomLeft" activeCell="A10" sqref="A10"/>
      <selection pane="bottomRight" activeCell="C5" sqref="C5:C9"/>
    </sheetView>
  </sheetViews>
  <sheetFormatPr defaultRowHeight="15"/>
  <cols>
    <col min="1" max="1" width="5.42578125" style="10" customWidth="1"/>
    <col min="2" max="2" width="3.85546875" style="10" customWidth="1"/>
    <col min="3" max="3" width="18.28515625" style="10" customWidth="1"/>
    <col min="4" max="4" width="45.7109375" style="10" customWidth="1"/>
    <col min="5" max="5" width="10.42578125" style="21" customWidth="1"/>
    <col min="6" max="6" width="7.85546875" style="10" customWidth="1"/>
    <col min="7" max="10" width="7.7109375" style="10" customWidth="1"/>
    <col min="11" max="11" width="12.140625" style="10" customWidth="1"/>
    <col min="12" max="12" width="11.7109375" style="10" customWidth="1"/>
    <col min="13" max="13" width="11.28515625" style="10" customWidth="1"/>
    <col min="14" max="14" width="12" style="10" customWidth="1"/>
    <col min="15" max="16" width="9.140625" style="10"/>
    <col min="17" max="17" width="12.42578125" style="10" customWidth="1"/>
    <col min="18" max="18" width="9.140625" style="10"/>
    <col min="19" max="19" width="10" style="10" customWidth="1"/>
    <col min="20" max="20" width="10.42578125" style="10" customWidth="1"/>
    <col min="21" max="22" width="9.140625" style="10"/>
    <col min="23" max="23" width="12.42578125" style="10" customWidth="1"/>
    <col min="24" max="24" width="9.140625" style="10"/>
    <col min="25" max="25" width="9" style="10" customWidth="1"/>
    <col min="26" max="26" width="9.140625" style="10"/>
    <col min="27" max="27" width="10.5703125" style="10" customWidth="1"/>
    <col min="28" max="16384" width="9.140625" style="10"/>
  </cols>
  <sheetData>
    <row r="1" spans="1:27" s="2" customFormat="1" ht="18.75" customHeight="1">
      <c r="A1" s="71" t="s">
        <v>284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</row>
    <row r="2" spans="1:27" s="2" customFormat="1" ht="18.75" customHeight="1">
      <c r="A2" s="72" t="s">
        <v>285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</row>
    <row r="3" spans="1:27" s="2" customFormat="1" ht="18.75" customHeight="1">
      <c r="B3" s="3"/>
      <c r="C3" s="3"/>
      <c r="D3" s="51"/>
      <c r="E3" s="51"/>
      <c r="F3" s="51"/>
      <c r="G3" s="51"/>
      <c r="H3" s="51"/>
      <c r="I3" s="51"/>
      <c r="J3" s="51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7" s="2" customFormat="1" ht="18.75">
      <c r="A4" s="74" t="s">
        <v>286</v>
      </c>
      <c r="B4" s="74"/>
      <c r="C4" s="74"/>
      <c r="D4" s="74"/>
      <c r="E4" s="74"/>
      <c r="F4" s="74"/>
      <c r="G4" s="74"/>
      <c r="H4" s="74"/>
      <c r="I4" s="74"/>
      <c r="J4" s="74"/>
      <c r="K4" s="4"/>
      <c r="L4" s="4"/>
      <c r="M4" s="4"/>
      <c r="N4" s="4"/>
      <c r="O4" s="4"/>
      <c r="P4" s="4"/>
      <c r="Q4" s="4"/>
      <c r="R4" s="4"/>
      <c r="S4" s="4"/>
      <c r="T4" s="4"/>
      <c r="U4" s="27"/>
      <c r="V4" s="27"/>
      <c r="W4" s="27"/>
      <c r="X4" s="27"/>
      <c r="Y4" s="27"/>
      <c r="Z4" s="27"/>
      <c r="AA4" s="27"/>
    </row>
    <row r="5" spans="1:27" s="5" customFormat="1" ht="66" customHeight="1">
      <c r="A5" s="52" t="s">
        <v>10</v>
      </c>
      <c r="B5" s="52" t="s">
        <v>0</v>
      </c>
      <c r="C5" s="53" t="s">
        <v>23</v>
      </c>
      <c r="D5" s="52" t="s">
        <v>20</v>
      </c>
      <c r="E5" s="43" t="s">
        <v>262</v>
      </c>
      <c r="F5" s="44"/>
      <c r="G5" s="44"/>
      <c r="H5" s="44"/>
      <c r="I5" s="44"/>
      <c r="J5" s="44"/>
      <c r="K5" s="43" t="s">
        <v>263</v>
      </c>
      <c r="L5" s="44"/>
      <c r="M5" s="43" t="s">
        <v>1</v>
      </c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</row>
    <row r="6" spans="1:27" s="5" customFormat="1" ht="27" customHeight="1">
      <c r="A6" s="52"/>
      <c r="B6" s="52"/>
      <c r="C6" s="54"/>
      <c r="D6" s="52"/>
      <c r="E6" s="66" t="s">
        <v>2</v>
      </c>
      <c r="F6" s="66" t="s">
        <v>3</v>
      </c>
      <c r="G6" s="43" t="s">
        <v>4</v>
      </c>
      <c r="H6" s="44"/>
      <c r="I6" s="44"/>
      <c r="J6" s="44"/>
      <c r="K6" s="66" t="s">
        <v>5</v>
      </c>
      <c r="L6" s="66" t="s">
        <v>12</v>
      </c>
      <c r="M6" s="42" t="s">
        <v>277</v>
      </c>
      <c r="N6" s="42" t="s">
        <v>3</v>
      </c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</row>
    <row r="7" spans="1:27" s="5" customFormat="1" ht="15" customHeight="1">
      <c r="A7" s="52"/>
      <c r="B7" s="52"/>
      <c r="C7" s="54"/>
      <c r="D7" s="52"/>
      <c r="E7" s="67"/>
      <c r="F7" s="67"/>
      <c r="G7" s="66" t="s">
        <v>16</v>
      </c>
      <c r="H7" s="66" t="s">
        <v>6</v>
      </c>
      <c r="I7" s="66" t="s">
        <v>9</v>
      </c>
      <c r="J7" s="66" t="s">
        <v>11</v>
      </c>
      <c r="K7" s="67"/>
      <c r="L7" s="67"/>
      <c r="M7" s="42"/>
      <c r="N7" s="42" t="s">
        <v>278</v>
      </c>
      <c r="O7" s="42" t="s">
        <v>4</v>
      </c>
      <c r="P7" s="42"/>
      <c r="Q7" s="42"/>
      <c r="R7" s="42"/>
      <c r="S7" s="42"/>
      <c r="T7" s="42"/>
      <c r="U7" s="42"/>
      <c r="V7" s="42"/>
      <c r="W7" s="42" t="s">
        <v>281</v>
      </c>
      <c r="X7" s="45" t="s">
        <v>27</v>
      </c>
      <c r="Y7" s="46"/>
      <c r="Z7" s="47"/>
      <c r="AA7" s="42" t="s">
        <v>13</v>
      </c>
    </row>
    <row r="8" spans="1:27" s="5" customFormat="1" ht="37.5" customHeight="1">
      <c r="A8" s="52"/>
      <c r="B8" s="52"/>
      <c r="C8" s="54"/>
      <c r="D8" s="52"/>
      <c r="E8" s="67"/>
      <c r="F8" s="67"/>
      <c r="G8" s="67"/>
      <c r="H8" s="67"/>
      <c r="I8" s="67"/>
      <c r="J8" s="67"/>
      <c r="K8" s="67"/>
      <c r="L8" s="67"/>
      <c r="M8" s="42"/>
      <c r="N8" s="42"/>
      <c r="O8" s="42" t="s">
        <v>7</v>
      </c>
      <c r="P8" s="42"/>
      <c r="Q8" s="42"/>
      <c r="R8" s="42"/>
      <c r="S8" s="42" t="s">
        <v>8</v>
      </c>
      <c r="T8" s="42"/>
      <c r="U8" s="42"/>
      <c r="V8" s="42"/>
      <c r="W8" s="42"/>
      <c r="X8" s="48"/>
      <c r="Y8" s="49"/>
      <c r="Z8" s="50"/>
      <c r="AA8" s="42"/>
    </row>
    <row r="9" spans="1:27" s="5" customFormat="1" ht="80.25" customHeight="1">
      <c r="A9" s="52"/>
      <c r="B9" s="52"/>
      <c r="C9" s="55"/>
      <c r="D9" s="52"/>
      <c r="E9" s="68"/>
      <c r="F9" s="68"/>
      <c r="G9" s="68"/>
      <c r="H9" s="68"/>
      <c r="I9" s="68"/>
      <c r="J9" s="68"/>
      <c r="K9" s="68"/>
      <c r="L9" s="68"/>
      <c r="M9" s="42"/>
      <c r="N9" s="42"/>
      <c r="O9" s="26" t="s">
        <v>24</v>
      </c>
      <c r="P9" s="26" t="s">
        <v>279</v>
      </c>
      <c r="Q9" s="26" t="s">
        <v>14</v>
      </c>
      <c r="R9" s="26" t="s">
        <v>22</v>
      </c>
      <c r="S9" s="26" t="s">
        <v>24</v>
      </c>
      <c r="T9" s="26" t="s">
        <v>280</v>
      </c>
      <c r="U9" s="26" t="s">
        <v>14</v>
      </c>
      <c r="V9" s="26" t="s">
        <v>15</v>
      </c>
      <c r="W9" s="42"/>
      <c r="X9" s="26" t="s">
        <v>25</v>
      </c>
      <c r="Y9" s="26" t="s">
        <v>26</v>
      </c>
      <c r="Z9" s="26" t="s">
        <v>21</v>
      </c>
      <c r="AA9" s="42"/>
    </row>
    <row r="10" spans="1:27" s="5" customFormat="1" ht="27.75" customHeight="1">
      <c r="A10" s="6"/>
      <c r="B10" s="6">
        <v>1</v>
      </c>
      <c r="C10" s="6">
        <f>1+B10</f>
        <v>2</v>
      </c>
      <c r="D10" s="6">
        <f t="shared" ref="D10:AA10" si="0">1+C10</f>
        <v>3</v>
      </c>
      <c r="E10" s="6">
        <f t="shared" si="0"/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6">
        <v>13</v>
      </c>
      <c r="O10" s="6">
        <f t="shared" si="0"/>
        <v>14</v>
      </c>
      <c r="P10" s="6">
        <f t="shared" si="0"/>
        <v>15</v>
      </c>
      <c r="Q10" s="6">
        <f t="shared" si="0"/>
        <v>16</v>
      </c>
      <c r="R10" s="6">
        <f t="shared" si="0"/>
        <v>17</v>
      </c>
      <c r="S10" s="6">
        <f t="shared" si="0"/>
        <v>18</v>
      </c>
      <c r="T10" s="6">
        <f t="shared" si="0"/>
        <v>19</v>
      </c>
      <c r="U10" s="6">
        <f t="shared" si="0"/>
        <v>20</v>
      </c>
      <c r="V10" s="6">
        <f t="shared" si="0"/>
        <v>21</v>
      </c>
      <c r="W10" s="6">
        <f t="shared" si="0"/>
        <v>22</v>
      </c>
      <c r="X10" s="6">
        <f t="shared" si="0"/>
        <v>23</v>
      </c>
      <c r="Y10" s="6">
        <f t="shared" si="0"/>
        <v>24</v>
      </c>
      <c r="Z10" s="6">
        <f t="shared" si="0"/>
        <v>25</v>
      </c>
      <c r="AA10" s="6">
        <f t="shared" si="0"/>
        <v>26</v>
      </c>
    </row>
    <row r="11" spans="1:27" s="5" customFormat="1" ht="27.75" customHeight="1">
      <c r="A11" s="7">
        <v>1</v>
      </c>
      <c r="B11" s="7">
        <v>224</v>
      </c>
      <c r="C11" s="8" t="s">
        <v>28</v>
      </c>
      <c r="D11" s="8" t="s">
        <v>29</v>
      </c>
      <c r="E11" s="9">
        <v>770</v>
      </c>
      <c r="F11" s="9">
        <v>770</v>
      </c>
      <c r="G11" s="9"/>
      <c r="H11" s="9"/>
      <c r="I11" s="9"/>
      <c r="J11" s="9"/>
      <c r="K11" s="9">
        <v>950</v>
      </c>
      <c r="L11" s="9"/>
      <c r="M11" s="9">
        <v>207609</v>
      </c>
      <c r="N11" s="9">
        <v>207609</v>
      </c>
      <c r="O11" s="9">
        <v>48701</v>
      </c>
      <c r="P11" s="9">
        <v>37139</v>
      </c>
      <c r="Q11" s="9">
        <v>129190</v>
      </c>
      <c r="R11" s="9">
        <v>16726</v>
      </c>
      <c r="S11" s="9">
        <v>1516</v>
      </c>
      <c r="T11" s="9">
        <v>1516</v>
      </c>
      <c r="U11" s="9">
        <v>11476</v>
      </c>
      <c r="V11" s="9"/>
      <c r="W11" s="9">
        <v>52866</v>
      </c>
      <c r="X11" s="9">
        <v>4092</v>
      </c>
      <c r="Y11" s="9">
        <v>48774</v>
      </c>
      <c r="Z11" s="9"/>
      <c r="AA11" s="9">
        <v>43958</v>
      </c>
    </row>
    <row r="12" spans="1:27">
      <c r="A12" s="7">
        <v>2</v>
      </c>
      <c r="B12" s="7">
        <v>234</v>
      </c>
      <c r="C12" s="8" t="s">
        <v>30</v>
      </c>
      <c r="D12" s="8" t="s">
        <v>31</v>
      </c>
      <c r="E12" s="9">
        <v>3170</v>
      </c>
      <c r="F12" s="9">
        <v>3170</v>
      </c>
      <c r="G12" s="9"/>
      <c r="H12" s="9"/>
      <c r="I12" s="9"/>
      <c r="J12" s="9"/>
      <c r="K12" s="9">
        <v>1434</v>
      </c>
      <c r="L12" s="9"/>
      <c r="M12" s="9">
        <v>249034</v>
      </c>
      <c r="N12" s="9">
        <v>249034</v>
      </c>
      <c r="O12" s="9">
        <v>79565</v>
      </c>
      <c r="P12" s="9">
        <v>61694</v>
      </c>
      <c r="Q12" s="9">
        <v>134892</v>
      </c>
      <c r="R12" s="9">
        <v>21610</v>
      </c>
      <c r="S12" s="9">
        <v>1011</v>
      </c>
      <c r="T12" s="9">
        <v>1011</v>
      </c>
      <c r="U12" s="9">
        <v>11956</v>
      </c>
      <c r="V12" s="9"/>
      <c r="W12" s="9">
        <v>53543</v>
      </c>
      <c r="X12" s="9">
        <v>2731</v>
      </c>
      <c r="Y12" s="9">
        <v>50812</v>
      </c>
      <c r="Z12" s="9"/>
      <c r="AA12" s="9">
        <v>45890</v>
      </c>
    </row>
    <row r="13" spans="1:27">
      <c r="A13" s="7">
        <v>3</v>
      </c>
      <c r="B13" s="7">
        <v>242</v>
      </c>
      <c r="C13" s="8" t="s">
        <v>32</v>
      </c>
      <c r="D13" s="8" t="s">
        <v>33</v>
      </c>
      <c r="E13" s="9">
        <v>7015</v>
      </c>
      <c r="F13" s="9">
        <v>7015</v>
      </c>
      <c r="G13" s="9"/>
      <c r="H13" s="9"/>
      <c r="I13" s="9"/>
      <c r="J13" s="9"/>
      <c r="K13" s="9">
        <v>2706</v>
      </c>
      <c r="L13" s="9"/>
      <c r="M13" s="9">
        <v>374870</v>
      </c>
      <c r="N13" s="9">
        <v>374870</v>
      </c>
      <c r="O13" s="9">
        <v>120969</v>
      </c>
      <c r="P13" s="9">
        <v>99266</v>
      </c>
      <c r="Q13" s="9">
        <v>197819</v>
      </c>
      <c r="R13" s="9">
        <v>31020</v>
      </c>
      <c r="S13" s="9">
        <v>2222</v>
      </c>
      <c r="T13" s="9">
        <v>2222</v>
      </c>
      <c r="U13" s="9">
        <v>22840</v>
      </c>
      <c r="V13" s="9"/>
      <c r="W13" s="9">
        <v>103068</v>
      </c>
      <c r="X13" s="9">
        <v>6000</v>
      </c>
      <c r="Y13" s="9">
        <v>97068</v>
      </c>
      <c r="Z13" s="9"/>
      <c r="AA13" s="9">
        <v>68956</v>
      </c>
    </row>
    <row r="14" spans="1:27">
      <c r="A14" s="7">
        <v>4</v>
      </c>
      <c r="B14" s="7">
        <v>775</v>
      </c>
      <c r="C14" s="8" t="s">
        <v>32</v>
      </c>
      <c r="D14" s="8" t="s">
        <v>34</v>
      </c>
      <c r="E14" s="9">
        <v>0</v>
      </c>
      <c r="F14" s="9"/>
      <c r="G14" s="9"/>
      <c r="H14" s="9"/>
      <c r="I14" s="9"/>
      <c r="J14" s="9"/>
      <c r="K14" s="9">
        <v>0</v>
      </c>
      <c r="L14" s="9"/>
      <c r="M14" s="9">
        <v>1111</v>
      </c>
      <c r="N14" s="9">
        <v>1111</v>
      </c>
      <c r="O14" s="9"/>
      <c r="P14" s="9"/>
      <c r="Q14" s="9"/>
      <c r="R14" s="9"/>
      <c r="S14" s="9">
        <v>154</v>
      </c>
      <c r="T14" s="9">
        <v>154</v>
      </c>
      <c r="U14" s="9">
        <v>957</v>
      </c>
      <c r="V14" s="9"/>
      <c r="W14" s="9">
        <v>4482</v>
      </c>
      <c r="X14" s="9">
        <v>416</v>
      </c>
      <c r="Y14" s="9">
        <v>4066</v>
      </c>
      <c r="Z14" s="9"/>
      <c r="AA14" s="9">
        <v>478</v>
      </c>
    </row>
    <row r="15" spans="1:27">
      <c r="A15" s="7">
        <v>5</v>
      </c>
      <c r="B15" s="7">
        <v>408</v>
      </c>
      <c r="C15" s="8" t="s">
        <v>32</v>
      </c>
      <c r="D15" s="8" t="s">
        <v>35</v>
      </c>
      <c r="E15" s="9">
        <v>0</v>
      </c>
      <c r="F15" s="9"/>
      <c r="G15" s="9"/>
      <c r="H15" s="9"/>
      <c r="I15" s="9"/>
      <c r="J15" s="9"/>
      <c r="K15" s="9">
        <v>0</v>
      </c>
      <c r="L15" s="9"/>
      <c r="M15" s="9">
        <v>27358</v>
      </c>
      <c r="N15" s="9">
        <v>27358</v>
      </c>
      <c r="O15" s="9">
        <v>5830</v>
      </c>
      <c r="P15" s="9">
        <v>5830</v>
      </c>
      <c r="Q15" s="9">
        <v>20586</v>
      </c>
      <c r="R15" s="9"/>
      <c r="S15" s="9">
        <v>1270</v>
      </c>
      <c r="T15" s="9">
        <v>1270</v>
      </c>
      <c r="U15" s="9">
        <v>0</v>
      </c>
      <c r="V15" s="9"/>
      <c r="W15" s="9">
        <v>3430</v>
      </c>
      <c r="X15" s="9">
        <v>3430</v>
      </c>
      <c r="Y15" s="9">
        <v>0</v>
      </c>
      <c r="Z15" s="9"/>
      <c r="AA15" s="9">
        <f>6612-286</f>
        <v>6326</v>
      </c>
    </row>
    <row r="16" spans="1:27">
      <c r="A16" s="7">
        <v>6</v>
      </c>
      <c r="B16" s="7">
        <v>248</v>
      </c>
      <c r="C16" s="8" t="s">
        <v>36</v>
      </c>
      <c r="D16" s="8" t="s">
        <v>37</v>
      </c>
      <c r="E16" s="9">
        <v>2913</v>
      </c>
      <c r="F16" s="9">
        <v>2913</v>
      </c>
      <c r="G16" s="9"/>
      <c r="H16" s="9"/>
      <c r="I16" s="9"/>
      <c r="J16" s="9"/>
      <c r="K16" s="9">
        <v>900</v>
      </c>
      <c r="L16" s="9"/>
      <c r="M16" s="9">
        <v>156980</v>
      </c>
      <c r="N16" s="9">
        <v>156980</v>
      </c>
      <c r="O16" s="9">
        <v>34764</v>
      </c>
      <c r="P16" s="9">
        <v>25994</v>
      </c>
      <c r="Q16" s="9">
        <v>98309</v>
      </c>
      <c r="R16" s="9">
        <v>12161</v>
      </c>
      <c r="S16" s="9">
        <v>810</v>
      </c>
      <c r="T16" s="9">
        <v>810</v>
      </c>
      <c r="U16" s="9">
        <v>10936</v>
      </c>
      <c r="V16" s="9"/>
      <c r="W16" s="9">
        <v>48664</v>
      </c>
      <c r="X16" s="9">
        <v>2186</v>
      </c>
      <c r="Y16" s="9">
        <v>46478</v>
      </c>
      <c r="Z16" s="9"/>
      <c r="AA16" s="9">
        <v>34139</v>
      </c>
    </row>
    <row r="17" spans="1:27">
      <c r="A17" s="7">
        <v>7</v>
      </c>
      <c r="B17" s="7">
        <v>324</v>
      </c>
      <c r="C17" s="8" t="s">
        <v>38</v>
      </c>
      <c r="D17" s="8" t="s">
        <v>39</v>
      </c>
      <c r="E17" s="9">
        <v>3623</v>
      </c>
      <c r="F17" s="9">
        <v>3623</v>
      </c>
      <c r="G17" s="9"/>
      <c r="H17" s="9"/>
      <c r="I17" s="9"/>
      <c r="J17" s="9"/>
      <c r="K17" s="9">
        <v>1220</v>
      </c>
      <c r="L17" s="9"/>
      <c r="M17" s="9">
        <v>246085</v>
      </c>
      <c r="N17" s="9">
        <v>246085</v>
      </c>
      <c r="O17" s="9">
        <v>48924</v>
      </c>
      <c r="P17" s="9">
        <v>38521</v>
      </c>
      <c r="Q17" s="9">
        <v>160532</v>
      </c>
      <c r="R17" s="9">
        <v>13282</v>
      </c>
      <c r="S17" s="9">
        <v>225</v>
      </c>
      <c r="T17" s="9">
        <v>225</v>
      </c>
      <c r="U17" s="9">
        <v>23122</v>
      </c>
      <c r="V17" s="9"/>
      <c r="W17" s="9">
        <v>98874</v>
      </c>
      <c r="X17" s="9">
        <v>607</v>
      </c>
      <c r="Y17" s="9">
        <v>98267</v>
      </c>
      <c r="Z17" s="9"/>
      <c r="AA17" s="9">
        <v>57392</v>
      </c>
    </row>
    <row r="18" spans="1:27">
      <c r="A18" s="7">
        <v>8</v>
      </c>
      <c r="B18" s="7">
        <v>257</v>
      </c>
      <c r="C18" s="8" t="s">
        <v>40</v>
      </c>
      <c r="D18" s="8" t="s">
        <v>41</v>
      </c>
      <c r="E18" s="9">
        <v>3091</v>
      </c>
      <c r="F18" s="9">
        <v>3091</v>
      </c>
      <c r="G18" s="9"/>
      <c r="H18" s="9"/>
      <c r="I18" s="9"/>
      <c r="J18" s="9"/>
      <c r="K18" s="9">
        <v>1800</v>
      </c>
      <c r="L18" s="9"/>
      <c r="M18" s="9">
        <v>247506</v>
      </c>
      <c r="N18" s="9">
        <v>247506</v>
      </c>
      <c r="O18" s="9">
        <v>83057</v>
      </c>
      <c r="P18" s="9">
        <v>70236</v>
      </c>
      <c r="Q18" s="9">
        <v>137876</v>
      </c>
      <c r="R18" s="9">
        <v>17605</v>
      </c>
      <c r="S18" s="9">
        <v>2959</v>
      </c>
      <c r="T18" s="9">
        <v>2959</v>
      </c>
      <c r="U18" s="9">
        <v>6009</v>
      </c>
      <c r="V18" s="9"/>
      <c r="W18" s="9">
        <v>33526</v>
      </c>
      <c r="X18" s="9">
        <v>7989</v>
      </c>
      <c r="Y18" s="9">
        <v>25537</v>
      </c>
      <c r="Z18" s="9"/>
      <c r="AA18" s="9">
        <v>44964</v>
      </c>
    </row>
    <row r="19" spans="1:27">
      <c r="A19" s="7">
        <v>9</v>
      </c>
      <c r="B19" s="7">
        <v>734</v>
      </c>
      <c r="C19" s="8" t="s">
        <v>40</v>
      </c>
      <c r="D19" s="8" t="s">
        <v>42</v>
      </c>
      <c r="E19" s="9">
        <v>5500</v>
      </c>
      <c r="F19" s="9">
        <v>5500</v>
      </c>
      <c r="G19" s="9"/>
      <c r="H19" s="9">
        <v>5500</v>
      </c>
      <c r="I19" s="9"/>
      <c r="J19" s="9"/>
      <c r="K19" s="9">
        <v>0</v>
      </c>
      <c r="L19" s="9"/>
      <c r="M19" s="9">
        <v>0</v>
      </c>
      <c r="N19" s="9">
        <v>0</v>
      </c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</row>
    <row r="20" spans="1:27" ht="25.5">
      <c r="A20" s="7">
        <v>10</v>
      </c>
      <c r="B20" s="7">
        <v>774</v>
      </c>
      <c r="C20" s="8" t="s">
        <v>43</v>
      </c>
      <c r="D20" s="8" t="s">
        <v>44</v>
      </c>
      <c r="E20" s="9">
        <v>0</v>
      </c>
      <c r="F20" s="9"/>
      <c r="G20" s="9"/>
      <c r="H20" s="9"/>
      <c r="I20" s="9"/>
      <c r="J20" s="9"/>
      <c r="K20" s="9">
        <v>0</v>
      </c>
      <c r="L20" s="9"/>
      <c r="M20" s="9">
        <v>0</v>
      </c>
      <c r="N20" s="9">
        <v>0</v>
      </c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</row>
    <row r="21" spans="1:27" ht="25.5">
      <c r="A21" s="7">
        <v>11</v>
      </c>
      <c r="B21" s="7">
        <v>778</v>
      </c>
      <c r="C21" s="8" t="s">
        <v>43</v>
      </c>
      <c r="D21" s="8" t="s">
        <v>45</v>
      </c>
      <c r="E21" s="9">
        <v>0</v>
      </c>
      <c r="F21" s="9"/>
      <c r="G21" s="9"/>
      <c r="H21" s="9"/>
      <c r="I21" s="9"/>
      <c r="J21" s="9"/>
      <c r="K21" s="9">
        <v>0</v>
      </c>
      <c r="L21" s="9"/>
      <c r="M21" s="9">
        <v>0</v>
      </c>
      <c r="N21" s="9">
        <v>0</v>
      </c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</row>
    <row r="22" spans="1:27" ht="25.5">
      <c r="A22" s="7">
        <v>12</v>
      </c>
      <c r="B22" s="7">
        <v>732</v>
      </c>
      <c r="C22" s="8" t="s">
        <v>43</v>
      </c>
      <c r="D22" s="8" t="s">
        <v>46</v>
      </c>
      <c r="E22" s="9">
        <v>0</v>
      </c>
      <c r="F22" s="9"/>
      <c r="G22" s="9"/>
      <c r="H22" s="9"/>
      <c r="I22" s="9"/>
      <c r="J22" s="9"/>
      <c r="K22" s="9">
        <v>0</v>
      </c>
      <c r="L22" s="9"/>
      <c r="M22" s="9">
        <v>0</v>
      </c>
      <c r="N22" s="9">
        <v>0</v>
      </c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</row>
    <row r="23" spans="1:27">
      <c r="A23" s="7">
        <v>13</v>
      </c>
      <c r="B23" s="7">
        <v>198</v>
      </c>
      <c r="C23" s="8" t="s">
        <v>47</v>
      </c>
      <c r="D23" s="8" t="s">
        <v>48</v>
      </c>
      <c r="E23" s="9">
        <v>2809</v>
      </c>
      <c r="F23" s="9">
        <v>2809</v>
      </c>
      <c r="G23" s="9"/>
      <c r="H23" s="9"/>
      <c r="I23" s="9"/>
      <c r="J23" s="9"/>
      <c r="K23" s="9">
        <v>1790</v>
      </c>
      <c r="L23" s="9"/>
      <c r="M23" s="9">
        <v>218765</v>
      </c>
      <c r="N23" s="9">
        <v>218765</v>
      </c>
      <c r="O23" s="9">
        <v>68499</v>
      </c>
      <c r="P23" s="9">
        <v>54885</v>
      </c>
      <c r="Q23" s="9">
        <v>132838</v>
      </c>
      <c r="R23" s="9">
        <v>17428</v>
      </c>
      <c r="S23" s="9"/>
      <c r="T23" s="9"/>
      <c r="U23" s="9"/>
      <c r="V23" s="9"/>
      <c r="W23" s="9"/>
      <c r="X23" s="9"/>
      <c r="Y23" s="9"/>
      <c r="Z23" s="9"/>
      <c r="AA23" s="9">
        <v>41512</v>
      </c>
    </row>
    <row r="24" spans="1:27" ht="25.5">
      <c r="A24" s="7">
        <v>14</v>
      </c>
      <c r="B24" s="7">
        <v>203</v>
      </c>
      <c r="C24" s="8" t="s">
        <v>47</v>
      </c>
      <c r="D24" s="8" t="s">
        <v>49</v>
      </c>
      <c r="E24" s="9">
        <v>0</v>
      </c>
      <c r="F24" s="9"/>
      <c r="G24" s="9"/>
      <c r="H24" s="9"/>
      <c r="I24" s="9"/>
      <c r="J24" s="9"/>
      <c r="K24" s="9">
        <v>0</v>
      </c>
      <c r="L24" s="9"/>
      <c r="M24" s="9">
        <v>34109</v>
      </c>
      <c r="N24" s="9">
        <v>34109</v>
      </c>
      <c r="O24" s="9"/>
      <c r="P24" s="9"/>
      <c r="Q24" s="9"/>
      <c r="R24" s="9"/>
      <c r="S24" s="9">
        <v>923</v>
      </c>
      <c r="T24" s="9">
        <v>923</v>
      </c>
      <c r="U24" s="9">
        <v>33186</v>
      </c>
      <c r="V24" s="9"/>
      <c r="W24" s="9">
        <v>143534</v>
      </c>
      <c r="X24" s="9">
        <v>2492</v>
      </c>
      <c r="Y24" s="9">
        <v>141042</v>
      </c>
      <c r="Z24" s="9"/>
      <c r="AA24" s="9">
        <v>16593</v>
      </c>
    </row>
    <row r="25" spans="1:27">
      <c r="A25" s="7">
        <v>15</v>
      </c>
      <c r="B25" s="7">
        <v>205</v>
      </c>
      <c r="C25" s="8" t="s">
        <v>50</v>
      </c>
      <c r="D25" s="8" t="s">
        <v>51</v>
      </c>
      <c r="E25" s="9">
        <v>4608</v>
      </c>
      <c r="F25" s="9">
        <v>4608</v>
      </c>
      <c r="G25" s="9"/>
      <c r="H25" s="9">
        <v>138</v>
      </c>
      <c r="I25" s="9"/>
      <c r="J25" s="9"/>
      <c r="K25" s="9">
        <v>2100</v>
      </c>
      <c r="L25" s="9"/>
      <c r="M25" s="9">
        <v>309405</v>
      </c>
      <c r="N25" s="9">
        <v>309405</v>
      </c>
      <c r="O25" s="9">
        <v>82341</v>
      </c>
      <c r="P25" s="9">
        <v>62348</v>
      </c>
      <c r="Q25" s="9">
        <v>191767</v>
      </c>
      <c r="R25" s="9">
        <v>24382</v>
      </c>
      <c r="S25" s="9">
        <v>1360</v>
      </c>
      <c r="T25" s="9">
        <v>1360</v>
      </c>
      <c r="U25" s="9">
        <v>9555</v>
      </c>
      <c r="V25" s="9"/>
      <c r="W25" s="9">
        <v>44280</v>
      </c>
      <c r="X25" s="9">
        <v>3671</v>
      </c>
      <c r="Y25" s="9">
        <v>40609</v>
      </c>
      <c r="Z25" s="9"/>
      <c r="AA25" s="9">
        <v>62248</v>
      </c>
    </row>
    <row r="26" spans="1:27">
      <c r="A26" s="7">
        <v>16</v>
      </c>
      <c r="B26" s="7">
        <v>552</v>
      </c>
      <c r="C26" s="8" t="s">
        <v>52</v>
      </c>
      <c r="D26" s="8" t="s">
        <v>53</v>
      </c>
      <c r="E26" s="9">
        <v>0</v>
      </c>
      <c r="F26" s="9"/>
      <c r="G26" s="9"/>
      <c r="H26" s="9"/>
      <c r="I26" s="9"/>
      <c r="J26" s="9"/>
      <c r="K26" s="9">
        <v>0</v>
      </c>
      <c r="L26" s="9"/>
      <c r="M26" s="9">
        <v>6300</v>
      </c>
      <c r="N26" s="9">
        <v>6300</v>
      </c>
      <c r="O26" s="9">
        <v>6300</v>
      </c>
      <c r="P26" s="9">
        <v>6300</v>
      </c>
      <c r="Q26" s="9">
        <v>0</v>
      </c>
      <c r="R26" s="9"/>
      <c r="S26" s="9"/>
      <c r="T26" s="9"/>
      <c r="U26" s="9"/>
      <c r="V26" s="9"/>
      <c r="W26" s="9"/>
      <c r="X26" s="9"/>
      <c r="Y26" s="9"/>
      <c r="Z26" s="9"/>
      <c r="AA26" s="9">
        <v>0</v>
      </c>
    </row>
    <row r="27" spans="1:27">
      <c r="A27" s="7">
        <v>17</v>
      </c>
      <c r="B27" s="7">
        <v>140</v>
      </c>
      <c r="C27" s="8" t="s">
        <v>52</v>
      </c>
      <c r="D27" s="8" t="s">
        <v>54</v>
      </c>
      <c r="E27" s="9">
        <f>2984+37</f>
        <v>3021</v>
      </c>
      <c r="F27" s="9">
        <f>2984+37</f>
        <v>3021</v>
      </c>
      <c r="G27" s="9"/>
      <c r="H27" s="9"/>
      <c r="I27" s="9"/>
      <c r="J27" s="9"/>
      <c r="K27" s="9">
        <v>1200</v>
      </c>
      <c r="L27" s="9"/>
      <c r="M27" s="9">
        <v>387450</v>
      </c>
      <c r="N27" s="9">
        <v>387450</v>
      </c>
      <c r="O27" s="9">
        <v>178033</v>
      </c>
      <c r="P27" s="9">
        <v>147375</v>
      </c>
      <c r="Q27" s="9">
        <v>168006</v>
      </c>
      <c r="R27" s="9">
        <v>17045</v>
      </c>
      <c r="S27" s="9">
        <v>6881</v>
      </c>
      <c r="T27" s="9">
        <v>6881</v>
      </c>
      <c r="U27" s="9">
        <v>17485</v>
      </c>
      <c r="V27" s="9"/>
      <c r="W27" s="9">
        <v>92890</v>
      </c>
      <c r="X27" s="9">
        <v>18578</v>
      </c>
      <c r="Y27" s="9">
        <v>74312</v>
      </c>
      <c r="Z27" s="9"/>
      <c r="AA27" s="9">
        <v>57966</v>
      </c>
    </row>
    <row r="28" spans="1:27">
      <c r="A28" s="7">
        <v>18</v>
      </c>
      <c r="B28" s="7">
        <v>136</v>
      </c>
      <c r="C28" s="8" t="s">
        <v>52</v>
      </c>
      <c r="D28" s="8" t="s">
        <v>55</v>
      </c>
      <c r="E28" s="9">
        <v>21545</v>
      </c>
      <c r="F28" s="9">
        <v>21545</v>
      </c>
      <c r="G28" s="9"/>
      <c r="H28" s="9"/>
      <c r="I28" s="9"/>
      <c r="J28" s="9">
        <v>1867</v>
      </c>
      <c r="K28" s="9">
        <v>6169</v>
      </c>
      <c r="L28" s="9">
        <v>369</v>
      </c>
      <c r="M28" s="9">
        <v>494862</v>
      </c>
      <c r="N28" s="9">
        <v>494862</v>
      </c>
      <c r="O28" s="9">
        <v>149188</v>
      </c>
      <c r="P28" s="9">
        <v>117322</v>
      </c>
      <c r="Q28" s="9">
        <v>181794</v>
      </c>
      <c r="R28" s="9">
        <v>56979</v>
      </c>
      <c r="S28" s="9">
        <v>1956</v>
      </c>
      <c r="T28" s="9">
        <v>1956</v>
      </c>
      <c r="U28" s="9">
        <v>104945</v>
      </c>
      <c r="V28" s="9"/>
      <c r="W28" s="9">
        <v>451297</v>
      </c>
      <c r="X28" s="9">
        <v>5281</v>
      </c>
      <c r="Y28" s="9">
        <v>446016</v>
      </c>
      <c r="Z28" s="9"/>
      <c r="AA28" s="9">
        <v>89606</v>
      </c>
    </row>
    <row r="29" spans="1:27">
      <c r="A29" s="7">
        <v>19</v>
      </c>
      <c r="B29" s="7">
        <v>674</v>
      </c>
      <c r="C29" s="8" t="s">
        <v>52</v>
      </c>
      <c r="D29" s="8" t="s">
        <v>56</v>
      </c>
      <c r="E29" s="9">
        <v>0</v>
      </c>
      <c r="F29" s="9"/>
      <c r="G29" s="9"/>
      <c r="H29" s="9"/>
      <c r="I29" s="9"/>
      <c r="J29" s="9"/>
      <c r="K29" s="9">
        <v>0</v>
      </c>
      <c r="L29" s="9"/>
      <c r="M29" s="9">
        <v>0</v>
      </c>
      <c r="N29" s="9">
        <v>0</v>
      </c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</row>
    <row r="30" spans="1:27" ht="25.5">
      <c r="A30" s="7">
        <v>20</v>
      </c>
      <c r="B30" s="7">
        <v>438</v>
      </c>
      <c r="C30" s="8" t="s">
        <v>52</v>
      </c>
      <c r="D30" s="8" t="s">
        <v>57</v>
      </c>
      <c r="E30" s="9">
        <v>0</v>
      </c>
      <c r="F30" s="9"/>
      <c r="G30" s="9"/>
      <c r="H30" s="9"/>
      <c r="I30" s="9"/>
      <c r="J30" s="9"/>
      <c r="K30" s="9">
        <v>550</v>
      </c>
      <c r="L30" s="9"/>
      <c r="M30" s="9">
        <v>125923</v>
      </c>
      <c r="N30" s="9">
        <v>125923</v>
      </c>
      <c r="O30" s="9">
        <v>44239</v>
      </c>
      <c r="P30" s="9">
        <v>38730</v>
      </c>
      <c r="Q30" s="9">
        <v>52309</v>
      </c>
      <c r="R30" s="9">
        <v>10141</v>
      </c>
      <c r="S30" s="9">
        <v>5316</v>
      </c>
      <c r="T30" s="9">
        <v>5316</v>
      </c>
      <c r="U30" s="9">
        <v>13918</v>
      </c>
      <c r="V30" s="9"/>
      <c r="W30" s="9">
        <v>73503</v>
      </c>
      <c r="X30" s="9">
        <v>14353</v>
      </c>
      <c r="Y30" s="9">
        <v>59150</v>
      </c>
      <c r="Z30" s="9"/>
      <c r="AA30" s="9">
        <v>20696</v>
      </c>
    </row>
    <row r="31" spans="1:27">
      <c r="A31" s="7">
        <v>21</v>
      </c>
      <c r="B31" s="7">
        <v>761</v>
      </c>
      <c r="C31" s="8" t="s">
        <v>52</v>
      </c>
      <c r="D31" s="8" t="s">
        <v>58</v>
      </c>
      <c r="E31" s="9">
        <v>0</v>
      </c>
      <c r="F31" s="9"/>
      <c r="G31" s="9"/>
      <c r="H31" s="9"/>
      <c r="I31" s="9"/>
      <c r="J31" s="9"/>
      <c r="K31" s="9">
        <v>0</v>
      </c>
      <c r="L31" s="9"/>
      <c r="M31" s="9">
        <v>0</v>
      </c>
      <c r="N31" s="9">
        <v>0</v>
      </c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</row>
    <row r="32" spans="1:27">
      <c r="A32" s="7">
        <v>22</v>
      </c>
      <c r="B32" s="7">
        <v>719</v>
      </c>
      <c r="C32" s="8" t="s">
        <v>52</v>
      </c>
      <c r="D32" s="8" t="s">
        <v>59</v>
      </c>
      <c r="E32" s="9">
        <v>0</v>
      </c>
      <c r="F32" s="9"/>
      <c r="G32" s="9"/>
      <c r="H32" s="9"/>
      <c r="I32" s="9"/>
      <c r="J32" s="9"/>
      <c r="K32" s="9">
        <v>0</v>
      </c>
      <c r="L32" s="9"/>
      <c r="M32" s="9">
        <v>0</v>
      </c>
      <c r="N32" s="9">
        <v>0</v>
      </c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</row>
    <row r="33" spans="1:27">
      <c r="A33" s="7">
        <v>23</v>
      </c>
      <c r="B33" s="7">
        <v>209</v>
      </c>
      <c r="C33" s="8" t="s">
        <v>60</v>
      </c>
      <c r="D33" s="8" t="s">
        <v>61</v>
      </c>
      <c r="E33" s="9">
        <v>1125</v>
      </c>
      <c r="F33" s="9">
        <v>1125</v>
      </c>
      <c r="G33" s="9"/>
      <c r="H33" s="9"/>
      <c r="I33" s="9"/>
      <c r="J33" s="9"/>
      <c r="K33" s="9">
        <v>725</v>
      </c>
      <c r="L33" s="9"/>
      <c r="M33" s="9">
        <v>69102</v>
      </c>
      <c r="N33" s="9">
        <v>69102</v>
      </c>
      <c r="O33" s="9">
        <v>25371</v>
      </c>
      <c r="P33" s="9">
        <v>21053</v>
      </c>
      <c r="Q33" s="9">
        <v>35691</v>
      </c>
      <c r="R33" s="9">
        <v>6158</v>
      </c>
      <c r="S33" s="9">
        <v>91</v>
      </c>
      <c r="T33" s="9">
        <v>91</v>
      </c>
      <c r="U33" s="9">
        <v>1791</v>
      </c>
      <c r="V33" s="9"/>
      <c r="W33" s="9">
        <v>7853</v>
      </c>
      <c r="X33" s="9">
        <v>246</v>
      </c>
      <c r="Y33" s="9">
        <v>7607</v>
      </c>
      <c r="Z33" s="9"/>
      <c r="AA33" s="9">
        <v>12020</v>
      </c>
    </row>
    <row r="34" spans="1:27">
      <c r="A34" s="7">
        <v>24</v>
      </c>
      <c r="B34" s="7">
        <v>420</v>
      </c>
      <c r="C34" s="8" t="s">
        <v>62</v>
      </c>
      <c r="D34" s="8" t="s">
        <v>63</v>
      </c>
      <c r="E34" s="9">
        <v>0</v>
      </c>
      <c r="F34" s="9"/>
      <c r="G34" s="9"/>
      <c r="H34" s="9"/>
      <c r="I34" s="9"/>
      <c r="J34" s="9"/>
      <c r="K34" s="9">
        <v>0</v>
      </c>
      <c r="L34" s="9"/>
      <c r="M34" s="9">
        <v>7300</v>
      </c>
      <c r="N34" s="9">
        <v>7300</v>
      </c>
      <c r="O34" s="9">
        <v>7300</v>
      </c>
      <c r="P34" s="9">
        <v>7300</v>
      </c>
      <c r="Q34" s="9">
        <v>0</v>
      </c>
      <c r="R34" s="9"/>
      <c r="S34" s="9"/>
      <c r="T34" s="9"/>
      <c r="U34" s="9"/>
      <c r="V34" s="9"/>
      <c r="W34" s="9"/>
      <c r="X34" s="9"/>
      <c r="Y34" s="9"/>
      <c r="Z34" s="9"/>
      <c r="AA34" s="9">
        <v>0</v>
      </c>
    </row>
    <row r="35" spans="1:27">
      <c r="A35" s="7">
        <v>25</v>
      </c>
      <c r="B35" s="7">
        <v>157</v>
      </c>
      <c r="C35" s="8" t="s">
        <v>62</v>
      </c>
      <c r="D35" s="8" t="s">
        <v>64</v>
      </c>
      <c r="E35" s="9">
        <v>0</v>
      </c>
      <c r="F35" s="9"/>
      <c r="G35" s="9"/>
      <c r="H35" s="9"/>
      <c r="I35" s="9"/>
      <c r="J35" s="9"/>
      <c r="K35" s="9">
        <v>944</v>
      </c>
      <c r="L35" s="9"/>
      <c r="M35" s="9">
        <v>256999</v>
      </c>
      <c r="N35" s="9">
        <v>256999</v>
      </c>
      <c r="O35" s="9">
        <v>128020</v>
      </c>
      <c r="P35" s="9">
        <v>99294</v>
      </c>
      <c r="Q35" s="9">
        <v>110379</v>
      </c>
      <c r="R35" s="9">
        <v>15971</v>
      </c>
      <c r="S35" s="9">
        <v>52</v>
      </c>
      <c r="T35" s="9">
        <v>52</v>
      </c>
      <c r="U35" s="9">
        <v>2577</v>
      </c>
      <c r="V35" s="9"/>
      <c r="W35" s="9">
        <v>11093</v>
      </c>
      <c r="X35" s="9">
        <v>140</v>
      </c>
      <c r="Y35" s="9">
        <v>10953</v>
      </c>
      <c r="Z35" s="9"/>
      <c r="AA35" s="9">
        <v>56478</v>
      </c>
    </row>
    <row r="36" spans="1:27">
      <c r="A36" s="7">
        <v>26</v>
      </c>
      <c r="B36" s="7">
        <v>148</v>
      </c>
      <c r="C36" s="8" t="s">
        <v>62</v>
      </c>
      <c r="D36" s="8" t="s">
        <v>65</v>
      </c>
      <c r="E36" s="9">
        <v>16439</v>
      </c>
      <c r="F36" s="9">
        <v>16439</v>
      </c>
      <c r="G36" s="9"/>
      <c r="H36" s="9"/>
      <c r="I36" s="9"/>
      <c r="J36" s="9"/>
      <c r="K36" s="9">
        <v>5100</v>
      </c>
      <c r="L36" s="9"/>
      <c r="M36" s="9">
        <v>595310</v>
      </c>
      <c r="N36" s="9">
        <v>595310</v>
      </c>
      <c r="O36" s="9">
        <v>115293</v>
      </c>
      <c r="P36" s="9">
        <v>89665</v>
      </c>
      <c r="Q36" s="9">
        <v>433338</v>
      </c>
      <c r="R36" s="9">
        <v>46679</v>
      </c>
      <c r="S36" s="9"/>
      <c r="T36" s="9"/>
      <c r="U36" s="9"/>
      <c r="V36" s="9"/>
      <c r="W36" s="9"/>
      <c r="X36" s="9"/>
      <c r="Y36" s="9"/>
      <c r="Z36" s="9"/>
      <c r="AA36" s="9">
        <v>135418</v>
      </c>
    </row>
    <row r="37" spans="1:27">
      <c r="A37" s="7">
        <v>27</v>
      </c>
      <c r="B37" s="7">
        <v>150</v>
      </c>
      <c r="C37" s="8" t="s">
        <v>62</v>
      </c>
      <c r="D37" s="8" t="s">
        <v>66</v>
      </c>
      <c r="E37" s="9">
        <v>0</v>
      </c>
      <c r="F37" s="9"/>
      <c r="G37" s="9"/>
      <c r="H37" s="9"/>
      <c r="I37" s="9"/>
      <c r="J37" s="9"/>
      <c r="K37" s="9">
        <v>1081</v>
      </c>
      <c r="L37" s="9"/>
      <c r="M37" s="9">
        <v>211284</v>
      </c>
      <c r="N37" s="9">
        <v>211284</v>
      </c>
      <c r="O37" s="9">
        <v>59090</v>
      </c>
      <c r="P37" s="9">
        <v>46218</v>
      </c>
      <c r="Q37" s="9">
        <v>133210</v>
      </c>
      <c r="R37" s="9">
        <v>17164</v>
      </c>
      <c r="S37" s="9">
        <v>1699</v>
      </c>
      <c r="T37" s="9">
        <v>1699</v>
      </c>
      <c r="U37" s="9">
        <v>121</v>
      </c>
      <c r="V37" s="9"/>
      <c r="W37" s="9">
        <v>5100</v>
      </c>
      <c r="X37" s="9">
        <v>4586</v>
      </c>
      <c r="Y37" s="9">
        <v>514</v>
      </c>
      <c r="Z37" s="9"/>
      <c r="AA37" s="9">
        <v>41666</v>
      </c>
    </row>
    <row r="38" spans="1:27">
      <c r="A38" s="7">
        <v>28</v>
      </c>
      <c r="B38" s="7">
        <v>155</v>
      </c>
      <c r="C38" s="8" t="s">
        <v>62</v>
      </c>
      <c r="D38" s="8" t="s">
        <v>67</v>
      </c>
      <c r="E38" s="9">
        <v>2561</v>
      </c>
      <c r="F38" s="9">
        <v>2561</v>
      </c>
      <c r="G38" s="9"/>
      <c r="H38" s="9"/>
      <c r="I38" s="9"/>
      <c r="J38" s="9">
        <v>2540</v>
      </c>
      <c r="K38" s="9">
        <v>773</v>
      </c>
      <c r="L38" s="9">
        <v>773</v>
      </c>
      <c r="M38" s="9">
        <v>32114</v>
      </c>
      <c r="N38" s="9">
        <v>32114</v>
      </c>
      <c r="O38" s="9">
        <v>12000</v>
      </c>
      <c r="P38" s="9">
        <v>12000</v>
      </c>
      <c r="Q38" s="9">
        <v>20114</v>
      </c>
      <c r="R38" s="9"/>
      <c r="S38" s="9"/>
      <c r="T38" s="9"/>
      <c r="U38" s="9"/>
      <c r="V38" s="9"/>
      <c r="W38" s="9"/>
      <c r="X38" s="9"/>
      <c r="Y38" s="9"/>
      <c r="Z38" s="9"/>
      <c r="AA38" s="9">
        <v>10057</v>
      </c>
    </row>
    <row r="39" spans="1:27">
      <c r="A39" s="7">
        <v>29</v>
      </c>
      <c r="B39" s="7">
        <v>491</v>
      </c>
      <c r="C39" s="8" t="s">
        <v>62</v>
      </c>
      <c r="D39" s="8" t="s">
        <v>68</v>
      </c>
      <c r="E39" s="9">
        <v>0</v>
      </c>
      <c r="F39" s="9"/>
      <c r="G39" s="9"/>
      <c r="H39" s="9"/>
      <c r="I39" s="9"/>
      <c r="J39" s="9"/>
      <c r="K39" s="9">
        <v>0</v>
      </c>
      <c r="L39" s="9"/>
      <c r="M39" s="9">
        <v>0</v>
      </c>
      <c r="N39" s="9">
        <v>0</v>
      </c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</row>
    <row r="40" spans="1:27">
      <c r="A40" s="7">
        <v>30</v>
      </c>
      <c r="B40" s="7">
        <v>158</v>
      </c>
      <c r="C40" s="8" t="s">
        <v>62</v>
      </c>
      <c r="D40" s="8" t="s">
        <v>69</v>
      </c>
      <c r="E40" s="9">
        <v>0</v>
      </c>
      <c r="F40" s="9"/>
      <c r="G40" s="9"/>
      <c r="H40" s="9"/>
      <c r="I40" s="9"/>
      <c r="J40" s="9"/>
      <c r="K40" s="9">
        <v>0</v>
      </c>
      <c r="L40" s="9"/>
      <c r="M40" s="9">
        <v>100938</v>
      </c>
      <c r="N40" s="9">
        <v>100938</v>
      </c>
      <c r="O40" s="9"/>
      <c r="P40" s="9"/>
      <c r="Q40" s="9"/>
      <c r="R40" s="9"/>
      <c r="S40" s="9">
        <v>1926</v>
      </c>
      <c r="T40" s="9">
        <v>1926</v>
      </c>
      <c r="U40" s="9">
        <v>99012</v>
      </c>
      <c r="V40" s="9"/>
      <c r="W40" s="9">
        <v>426000</v>
      </c>
      <c r="X40" s="9">
        <v>5200</v>
      </c>
      <c r="Y40" s="9">
        <v>420800</v>
      </c>
      <c r="Z40" s="9"/>
      <c r="AA40" s="9">
        <v>49506</v>
      </c>
    </row>
    <row r="41" spans="1:27">
      <c r="A41" s="7">
        <v>31</v>
      </c>
      <c r="B41" s="7">
        <v>213</v>
      </c>
      <c r="C41" s="8" t="s">
        <v>70</v>
      </c>
      <c r="D41" s="8" t="s">
        <v>71</v>
      </c>
      <c r="E41" s="9">
        <v>692</v>
      </c>
      <c r="F41" s="9">
        <v>692</v>
      </c>
      <c r="G41" s="9"/>
      <c r="H41" s="9"/>
      <c r="I41" s="9"/>
      <c r="J41" s="9"/>
      <c r="K41" s="9">
        <v>40</v>
      </c>
      <c r="L41" s="9"/>
      <c r="M41" s="9">
        <v>80189</v>
      </c>
      <c r="N41" s="9">
        <v>80189</v>
      </c>
      <c r="O41" s="9">
        <v>40289</v>
      </c>
      <c r="P41" s="9">
        <v>31132</v>
      </c>
      <c r="Q41" s="9">
        <v>29309</v>
      </c>
      <c r="R41" s="9">
        <v>5091</v>
      </c>
      <c r="S41" s="9">
        <v>3251</v>
      </c>
      <c r="T41" s="9">
        <v>3251</v>
      </c>
      <c r="U41" s="9">
        <v>2249</v>
      </c>
      <c r="V41" s="9"/>
      <c r="W41" s="9">
        <v>18336</v>
      </c>
      <c r="X41" s="9">
        <v>8778</v>
      </c>
      <c r="Y41" s="9">
        <v>9558</v>
      </c>
      <c r="Z41" s="9"/>
      <c r="AA41" s="9">
        <v>9862</v>
      </c>
    </row>
    <row r="42" spans="1:27">
      <c r="A42" s="7">
        <v>32</v>
      </c>
      <c r="B42" s="7">
        <v>210</v>
      </c>
      <c r="C42" s="8" t="s">
        <v>70</v>
      </c>
      <c r="D42" s="8" t="s">
        <v>72</v>
      </c>
      <c r="E42" s="9">
        <v>5334</v>
      </c>
      <c r="F42" s="9">
        <v>5334</v>
      </c>
      <c r="G42" s="9"/>
      <c r="H42" s="9"/>
      <c r="I42" s="9"/>
      <c r="J42" s="9"/>
      <c r="K42" s="9">
        <v>2300</v>
      </c>
      <c r="L42" s="9"/>
      <c r="M42" s="9">
        <v>204603</v>
      </c>
      <c r="N42" s="9">
        <v>204603</v>
      </c>
      <c r="O42" s="9">
        <v>52343</v>
      </c>
      <c r="P42" s="9">
        <v>43423</v>
      </c>
      <c r="Q42" s="9">
        <v>120284</v>
      </c>
      <c r="R42" s="9">
        <v>16370</v>
      </c>
      <c r="S42" s="9">
        <v>204</v>
      </c>
      <c r="T42" s="9">
        <v>204</v>
      </c>
      <c r="U42" s="9">
        <v>15402</v>
      </c>
      <c r="V42" s="9"/>
      <c r="W42" s="9">
        <v>66009</v>
      </c>
      <c r="X42" s="9">
        <v>550</v>
      </c>
      <c r="Y42" s="9">
        <v>65459</v>
      </c>
      <c r="Z42" s="9"/>
      <c r="AA42" s="9">
        <v>42402</v>
      </c>
    </row>
    <row r="43" spans="1:27">
      <c r="A43" s="7">
        <v>33</v>
      </c>
      <c r="B43" s="7">
        <v>211</v>
      </c>
      <c r="C43" s="8" t="s">
        <v>70</v>
      </c>
      <c r="D43" s="8" t="s">
        <v>73</v>
      </c>
      <c r="E43" s="9">
        <v>692</v>
      </c>
      <c r="F43" s="9">
        <v>692</v>
      </c>
      <c r="G43" s="9"/>
      <c r="H43" s="9"/>
      <c r="I43" s="9"/>
      <c r="J43" s="9"/>
      <c r="K43" s="9">
        <v>512</v>
      </c>
      <c r="L43" s="9">
        <v>182</v>
      </c>
      <c r="M43" s="9">
        <v>99050</v>
      </c>
      <c r="N43" s="9">
        <v>99050</v>
      </c>
      <c r="O43" s="9">
        <v>34796</v>
      </c>
      <c r="P43" s="9">
        <v>30346</v>
      </c>
      <c r="Q43" s="9">
        <v>54044</v>
      </c>
      <c r="R43" s="9">
        <v>5872</v>
      </c>
      <c r="S43" s="9">
        <v>2420</v>
      </c>
      <c r="T43" s="9">
        <v>2420</v>
      </c>
      <c r="U43" s="9">
        <v>1918</v>
      </c>
      <c r="V43" s="9"/>
      <c r="W43" s="9">
        <v>14685</v>
      </c>
      <c r="X43" s="9">
        <v>6534</v>
      </c>
      <c r="Y43" s="9">
        <v>8151</v>
      </c>
      <c r="Z43" s="9"/>
      <c r="AA43" s="9">
        <v>17488</v>
      </c>
    </row>
    <row r="44" spans="1:27">
      <c r="A44" s="7">
        <v>34</v>
      </c>
      <c r="B44" s="7">
        <v>212</v>
      </c>
      <c r="C44" s="8" t="s">
        <v>70</v>
      </c>
      <c r="D44" s="8" t="s">
        <v>74</v>
      </c>
      <c r="E44" s="9">
        <v>0</v>
      </c>
      <c r="F44" s="9"/>
      <c r="G44" s="9"/>
      <c r="H44" s="9"/>
      <c r="I44" s="9"/>
      <c r="J44" s="9"/>
      <c r="K44" s="9">
        <v>390</v>
      </c>
      <c r="L44" s="9"/>
      <c r="M44" s="9">
        <v>57943</v>
      </c>
      <c r="N44" s="9">
        <v>57943</v>
      </c>
      <c r="O44" s="9">
        <v>29340</v>
      </c>
      <c r="P44" s="9">
        <v>25115</v>
      </c>
      <c r="Q44" s="9">
        <v>17420</v>
      </c>
      <c r="R44" s="9">
        <v>5756</v>
      </c>
      <c r="S44" s="9">
        <v>8330</v>
      </c>
      <c r="T44" s="9">
        <v>8330</v>
      </c>
      <c r="U44" s="9">
        <v>0</v>
      </c>
      <c r="V44" s="9"/>
      <c r="W44" s="9">
        <v>22493</v>
      </c>
      <c r="X44" s="9">
        <v>22493</v>
      </c>
      <c r="Y44" s="9">
        <v>0</v>
      </c>
      <c r="Z44" s="9"/>
      <c r="AA44" s="9">
        <f>7024-2529</f>
        <v>4495</v>
      </c>
    </row>
    <row r="45" spans="1:27">
      <c r="A45" s="7">
        <v>35</v>
      </c>
      <c r="B45" s="7">
        <v>675</v>
      </c>
      <c r="C45" s="8" t="s">
        <v>70</v>
      </c>
      <c r="D45" s="8" t="s">
        <v>75</v>
      </c>
      <c r="E45" s="9">
        <v>0</v>
      </c>
      <c r="F45" s="9"/>
      <c r="G45" s="9"/>
      <c r="H45" s="9"/>
      <c r="I45" s="9"/>
      <c r="J45" s="9"/>
      <c r="K45" s="9">
        <v>0</v>
      </c>
      <c r="L45" s="9"/>
      <c r="M45" s="9">
        <v>0</v>
      </c>
      <c r="N45" s="9">
        <v>0</v>
      </c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</row>
    <row r="46" spans="1:27">
      <c r="A46" s="7">
        <v>36</v>
      </c>
      <c r="B46" s="7">
        <v>740</v>
      </c>
      <c r="C46" s="8" t="s">
        <v>70</v>
      </c>
      <c r="D46" s="8" t="s">
        <v>76</v>
      </c>
      <c r="E46" s="9">
        <v>0</v>
      </c>
      <c r="F46" s="9"/>
      <c r="G46" s="9"/>
      <c r="H46" s="9"/>
      <c r="I46" s="9"/>
      <c r="J46" s="9"/>
      <c r="K46" s="9">
        <v>0</v>
      </c>
      <c r="L46" s="9"/>
      <c r="M46" s="9">
        <v>11565</v>
      </c>
      <c r="N46" s="9">
        <v>11565</v>
      </c>
      <c r="O46" s="9"/>
      <c r="P46" s="9"/>
      <c r="Q46" s="9"/>
      <c r="R46" s="9"/>
      <c r="S46" s="9">
        <v>6421</v>
      </c>
      <c r="T46" s="9">
        <v>6421</v>
      </c>
      <c r="U46" s="9">
        <v>5144</v>
      </c>
      <c r="V46" s="9"/>
      <c r="W46" s="9">
        <v>39200</v>
      </c>
      <c r="X46" s="9">
        <v>17336</v>
      </c>
      <c r="Y46" s="9">
        <v>21864</v>
      </c>
      <c r="Z46" s="9"/>
      <c r="AA46" s="9">
        <v>2572</v>
      </c>
    </row>
    <row r="47" spans="1:27">
      <c r="A47" s="7">
        <v>37</v>
      </c>
      <c r="B47" s="7">
        <v>633</v>
      </c>
      <c r="C47" s="8" t="s">
        <v>70</v>
      </c>
      <c r="D47" s="8" t="s">
        <v>77</v>
      </c>
      <c r="E47" s="9">
        <v>0</v>
      </c>
      <c r="F47" s="9"/>
      <c r="G47" s="9"/>
      <c r="H47" s="9"/>
      <c r="I47" s="9"/>
      <c r="J47" s="9"/>
      <c r="K47" s="9">
        <v>0</v>
      </c>
      <c r="L47" s="9"/>
      <c r="M47" s="9">
        <v>14027</v>
      </c>
      <c r="N47" s="9">
        <v>14027</v>
      </c>
      <c r="O47" s="9"/>
      <c r="P47" s="9"/>
      <c r="Q47" s="9"/>
      <c r="R47" s="9"/>
      <c r="S47" s="9">
        <v>7491</v>
      </c>
      <c r="T47" s="9">
        <v>7491</v>
      </c>
      <c r="U47" s="9">
        <v>6536</v>
      </c>
      <c r="V47" s="9"/>
      <c r="W47" s="9">
        <v>48001</v>
      </c>
      <c r="X47" s="9">
        <v>20225</v>
      </c>
      <c r="Y47" s="9">
        <v>27776</v>
      </c>
      <c r="Z47" s="9"/>
      <c r="AA47" s="9">
        <v>3268</v>
      </c>
    </row>
    <row r="48" spans="1:27" ht="25.5">
      <c r="A48" s="7">
        <v>38</v>
      </c>
      <c r="B48" s="7">
        <v>216</v>
      </c>
      <c r="C48" s="8" t="s">
        <v>78</v>
      </c>
      <c r="D48" s="8" t="s">
        <v>79</v>
      </c>
      <c r="E48" s="9">
        <v>5282</v>
      </c>
      <c r="F48" s="9">
        <v>5282</v>
      </c>
      <c r="G48" s="9"/>
      <c r="H48" s="9"/>
      <c r="I48" s="9"/>
      <c r="J48" s="9"/>
      <c r="K48" s="9">
        <v>1724</v>
      </c>
      <c r="L48" s="9">
        <v>196</v>
      </c>
      <c r="M48" s="9">
        <v>207347</v>
      </c>
      <c r="N48" s="9">
        <v>207347</v>
      </c>
      <c r="O48" s="9">
        <v>90453</v>
      </c>
      <c r="P48" s="9">
        <v>72717</v>
      </c>
      <c r="Q48" s="9">
        <v>80274</v>
      </c>
      <c r="R48" s="9">
        <v>21514</v>
      </c>
      <c r="S48" s="9">
        <v>2708</v>
      </c>
      <c r="T48" s="9">
        <v>2708</v>
      </c>
      <c r="U48" s="9">
        <v>12398</v>
      </c>
      <c r="V48" s="9"/>
      <c r="W48" s="9">
        <v>60001</v>
      </c>
      <c r="X48" s="9">
        <v>7311</v>
      </c>
      <c r="Y48" s="9">
        <v>52690</v>
      </c>
      <c r="Z48" s="9"/>
      <c r="AA48" s="9">
        <v>28960</v>
      </c>
    </row>
    <row r="49" spans="1:27">
      <c r="A49" s="7">
        <v>39</v>
      </c>
      <c r="B49" s="7">
        <v>160</v>
      </c>
      <c r="C49" s="8" t="s">
        <v>80</v>
      </c>
      <c r="D49" s="8" t="s">
        <v>81</v>
      </c>
      <c r="E49" s="9">
        <v>14523</v>
      </c>
      <c r="F49" s="9">
        <v>14523</v>
      </c>
      <c r="G49" s="9">
        <v>683</v>
      </c>
      <c r="H49" s="9">
        <v>536</v>
      </c>
      <c r="I49" s="9"/>
      <c r="J49" s="9"/>
      <c r="K49" s="9">
        <v>2875</v>
      </c>
      <c r="L49" s="9"/>
      <c r="M49" s="9">
        <v>381312</v>
      </c>
      <c r="N49" s="9">
        <v>381312</v>
      </c>
      <c r="O49" s="9">
        <v>117441</v>
      </c>
      <c r="P49" s="9">
        <v>99862</v>
      </c>
      <c r="Q49" s="9">
        <v>226402</v>
      </c>
      <c r="R49" s="9">
        <v>32169</v>
      </c>
      <c r="S49" s="9">
        <v>4700</v>
      </c>
      <c r="T49" s="9">
        <v>4700</v>
      </c>
      <c r="U49" s="9">
        <v>600</v>
      </c>
      <c r="V49" s="9"/>
      <c r="W49" s="9">
        <v>15240</v>
      </c>
      <c r="X49" s="9">
        <v>12690</v>
      </c>
      <c r="Y49" s="9">
        <v>2550</v>
      </c>
      <c r="Z49" s="9"/>
      <c r="AA49" s="9">
        <v>70938</v>
      </c>
    </row>
    <row r="50" spans="1:27">
      <c r="A50" s="7">
        <v>40</v>
      </c>
      <c r="B50" s="7">
        <v>690</v>
      </c>
      <c r="C50" s="8" t="s">
        <v>80</v>
      </c>
      <c r="D50" s="8" t="s">
        <v>82</v>
      </c>
      <c r="E50" s="9">
        <v>0</v>
      </c>
      <c r="F50" s="9"/>
      <c r="G50" s="9"/>
      <c r="H50" s="9"/>
      <c r="I50" s="9"/>
      <c r="J50" s="9"/>
      <c r="K50" s="9">
        <v>210</v>
      </c>
      <c r="L50" s="9"/>
      <c r="M50" s="9">
        <v>40</v>
      </c>
      <c r="N50" s="9">
        <v>40</v>
      </c>
      <c r="O50" s="9">
        <v>40</v>
      </c>
      <c r="P50" s="9">
        <v>40</v>
      </c>
      <c r="Q50" s="9">
        <v>0</v>
      </c>
      <c r="R50" s="9"/>
      <c r="S50" s="9"/>
      <c r="T50" s="9"/>
      <c r="U50" s="9"/>
      <c r="V50" s="9"/>
      <c r="W50" s="9"/>
      <c r="X50" s="9"/>
      <c r="Y50" s="9"/>
      <c r="Z50" s="9"/>
      <c r="AA50" s="9">
        <v>0</v>
      </c>
    </row>
    <row r="51" spans="1:27" ht="25.5">
      <c r="A51" s="7">
        <v>41</v>
      </c>
      <c r="B51" s="7">
        <v>159</v>
      </c>
      <c r="C51" s="8" t="s">
        <v>80</v>
      </c>
      <c r="D51" s="8" t="s">
        <v>83</v>
      </c>
      <c r="E51" s="9">
        <v>12603</v>
      </c>
      <c r="F51" s="9">
        <v>12603</v>
      </c>
      <c r="G51" s="9"/>
      <c r="H51" s="9"/>
      <c r="I51" s="9"/>
      <c r="J51" s="9"/>
      <c r="K51" s="9">
        <v>3500</v>
      </c>
      <c r="L51" s="9"/>
      <c r="M51" s="9">
        <v>371855</v>
      </c>
      <c r="N51" s="9">
        <v>371855</v>
      </c>
      <c r="O51" s="9">
        <v>121626</v>
      </c>
      <c r="P51" s="9">
        <v>88249</v>
      </c>
      <c r="Q51" s="9">
        <v>189869</v>
      </c>
      <c r="R51" s="9">
        <v>60360</v>
      </c>
      <c r="S51" s="9"/>
      <c r="T51" s="9"/>
      <c r="U51" s="9"/>
      <c r="V51" s="9"/>
      <c r="W51" s="9"/>
      <c r="X51" s="9"/>
      <c r="Y51" s="9"/>
      <c r="Z51" s="9"/>
      <c r="AA51" s="9">
        <v>59334</v>
      </c>
    </row>
    <row r="52" spans="1:27">
      <c r="A52" s="7">
        <v>42</v>
      </c>
      <c r="B52" s="7">
        <v>590</v>
      </c>
      <c r="C52" s="8" t="s">
        <v>80</v>
      </c>
      <c r="D52" s="8" t="s">
        <v>84</v>
      </c>
      <c r="E52" s="9">
        <v>8237</v>
      </c>
      <c r="F52" s="9">
        <v>8237</v>
      </c>
      <c r="G52" s="9"/>
      <c r="H52" s="9">
        <v>339</v>
      </c>
      <c r="I52" s="9"/>
      <c r="J52" s="9"/>
      <c r="K52" s="9">
        <v>2061</v>
      </c>
      <c r="L52" s="9"/>
      <c r="M52" s="9">
        <v>244962</v>
      </c>
      <c r="N52" s="9">
        <v>244962</v>
      </c>
      <c r="O52" s="9">
        <v>73345</v>
      </c>
      <c r="P52" s="9">
        <v>58654</v>
      </c>
      <c r="Q52" s="9">
        <v>145446</v>
      </c>
      <c r="R52" s="9">
        <v>26171</v>
      </c>
      <c r="S52" s="9"/>
      <c r="T52" s="9"/>
      <c r="U52" s="9"/>
      <c r="V52" s="9"/>
      <c r="W52" s="9"/>
      <c r="X52" s="9"/>
      <c r="Y52" s="9"/>
      <c r="Z52" s="9"/>
      <c r="AA52" s="9">
        <v>45452</v>
      </c>
    </row>
    <row r="53" spans="1:27">
      <c r="A53" s="7">
        <v>43</v>
      </c>
      <c r="B53" s="7">
        <v>161</v>
      </c>
      <c r="C53" s="8" t="s">
        <v>80</v>
      </c>
      <c r="D53" s="8" t="s">
        <v>85</v>
      </c>
      <c r="E53" s="9">
        <v>11909</v>
      </c>
      <c r="F53" s="9">
        <v>11909</v>
      </c>
      <c r="G53" s="9">
        <v>200</v>
      </c>
      <c r="H53" s="9"/>
      <c r="I53" s="9"/>
      <c r="J53" s="9"/>
      <c r="K53" s="9">
        <v>4563</v>
      </c>
      <c r="L53" s="9"/>
      <c r="M53" s="9">
        <v>677235</v>
      </c>
      <c r="N53" s="9">
        <v>677235</v>
      </c>
      <c r="O53" s="9">
        <v>359124</v>
      </c>
      <c r="P53" s="9">
        <v>326864</v>
      </c>
      <c r="Q53" s="9">
        <v>260004</v>
      </c>
      <c r="R53" s="9">
        <v>58107</v>
      </c>
      <c r="S53" s="9"/>
      <c r="T53" s="9"/>
      <c r="U53" s="9"/>
      <c r="V53" s="9"/>
      <c r="W53" s="9"/>
      <c r="X53" s="9"/>
      <c r="Y53" s="9"/>
      <c r="Z53" s="9"/>
      <c r="AA53" s="9">
        <v>130002</v>
      </c>
    </row>
    <row r="54" spans="1:27">
      <c r="A54" s="7">
        <v>44</v>
      </c>
      <c r="B54" s="7">
        <v>165</v>
      </c>
      <c r="C54" s="8" t="s">
        <v>80</v>
      </c>
      <c r="D54" s="8" t="s">
        <v>86</v>
      </c>
      <c r="E54" s="9">
        <v>2219</v>
      </c>
      <c r="F54" s="9">
        <v>2219</v>
      </c>
      <c r="G54" s="9"/>
      <c r="H54" s="9"/>
      <c r="I54" s="9"/>
      <c r="J54" s="9"/>
      <c r="K54" s="9">
        <v>1400</v>
      </c>
      <c r="L54" s="9"/>
      <c r="M54" s="9">
        <v>121285</v>
      </c>
      <c r="N54" s="9">
        <v>121285</v>
      </c>
      <c r="O54" s="9">
        <v>14219</v>
      </c>
      <c r="P54" s="9">
        <v>14219</v>
      </c>
      <c r="Q54" s="9">
        <v>107066</v>
      </c>
      <c r="R54" s="9"/>
      <c r="S54" s="9"/>
      <c r="T54" s="9"/>
      <c r="U54" s="9"/>
      <c r="V54" s="9"/>
      <c r="W54" s="9"/>
      <c r="X54" s="9"/>
      <c r="Y54" s="9"/>
      <c r="Z54" s="9"/>
      <c r="AA54" s="9">
        <v>33458</v>
      </c>
    </row>
    <row r="55" spans="1:27">
      <c r="A55" s="7">
        <v>45</v>
      </c>
      <c r="B55" s="7">
        <v>164</v>
      </c>
      <c r="C55" s="8" t="s">
        <v>80</v>
      </c>
      <c r="D55" s="8" t="s">
        <v>87</v>
      </c>
      <c r="E55" s="9">
        <v>17847</v>
      </c>
      <c r="F55" s="9">
        <v>17847</v>
      </c>
      <c r="G55" s="9">
        <v>50</v>
      </c>
      <c r="H55" s="9"/>
      <c r="I55" s="9"/>
      <c r="J55" s="9">
        <v>33</v>
      </c>
      <c r="K55" s="9">
        <v>7660</v>
      </c>
      <c r="L55" s="9"/>
      <c r="M55" s="9">
        <v>1249896</v>
      </c>
      <c r="N55" s="9">
        <v>1249896</v>
      </c>
      <c r="O55" s="9">
        <v>585567</v>
      </c>
      <c r="P55" s="9">
        <v>488608</v>
      </c>
      <c r="Q55" s="9">
        <v>612749</v>
      </c>
      <c r="R55" s="9">
        <v>51580</v>
      </c>
      <c r="S55" s="9"/>
      <c r="T55" s="9"/>
      <c r="U55" s="9"/>
      <c r="V55" s="9"/>
      <c r="W55" s="9"/>
      <c r="X55" s="9"/>
      <c r="Y55" s="9"/>
      <c r="Z55" s="9"/>
      <c r="AA55" s="9">
        <v>191484</v>
      </c>
    </row>
    <row r="56" spans="1:27" ht="25.5">
      <c r="A56" s="7">
        <v>46</v>
      </c>
      <c r="B56" s="7">
        <v>180</v>
      </c>
      <c r="C56" s="8" t="s">
        <v>80</v>
      </c>
      <c r="D56" s="8" t="s">
        <v>88</v>
      </c>
      <c r="E56" s="9">
        <v>0</v>
      </c>
      <c r="F56" s="9"/>
      <c r="G56" s="9"/>
      <c r="H56" s="9"/>
      <c r="I56" s="9"/>
      <c r="J56" s="9"/>
      <c r="K56" s="9">
        <v>0</v>
      </c>
      <c r="L56" s="9"/>
      <c r="M56" s="9">
        <v>179643</v>
      </c>
      <c r="N56" s="9">
        <v>179643</v>
      </c>
      <c r="O56" s="9"/>
      <c r="P56" s="9"/>
      <c r="Q56" s="9"/>
      <c r="R56" s="9"/>
      <c r="S56" s="9">
        <v>59018</v>
      </c>
      <c r="T56" s="9">
        <v>59018</v>
      </c>
      <c r="U56" s="9">
        <v>92431</v>
      </c>
      <c r="V56" s="9"/>
      <c r="W56" s="9">
        <v>552193</v>
      </c>
      <c r="X56" s="9">
        <v>159355</v>
      </c>
      <c r="Y56" s="9">
        <v>392838</v>
      </c>
      <c r="Z56" s="9"/>
      <c r="AA56" s="9">
        <f>21664+24552</f>
        <v>46216</v>
      </c>
    </row>
    <row r="57" spans="1:27">
      <c r="A57" s="7">
        <v>47</v>
      </c>
      <c r="B57" s="7">
        <v>172</v>
      </c>
      <c r="C57" s="8" t="s">
        <v>80</v>
      </c>
      <c r="D57" s="8" t="s">
        <v>89</v>
      </c>
      <c r="E57" s="9">
        <v>444</v>
      </c>
      <c r="F57" s="9">
        <v>444</v>
      </c>
      <c r="G57" s="9"/>
      <c r="H57" s="9"/>
      <c r="I57" s="9"/>
      <c r="J57" s="9"/>
      <c r="K57" s="9">
        <v>916</v>
      </c>
      <c r="L57" s="9"/>
      <c r="M57" s="9">
        <v>132976</v>
      </c>
      <c r="N57" s="9">
        <v>132976</v>
      </c>
      <c r="O57" s="9">
        <v>76498</v>
      </c>
      <c r="P57" s="9">
        <v>76498</v>
      </c>
      <c r="Q57" s="9">
        <v>56478</v>
      </c>
      <c r="R57" s="9"/>
      <c r="S57" s="9"/>
      <c r="T57" s="9"/>
      <c r="U57" s="9"/>
      <c r="V57" s="9"/>
      <c r="W57" s="9"/>
      <c r="X57" s="9"/>
      <c r="Y57" s="9"/>
      <c r="Z57" s="9"/>
      <c r="AA57" s="9">
        <v>28239</v>
      </c>
    </row>
    <row r="58" spans="1:27">
      <c r="A58" s="7">
        <v>48</v>
      </c>
      <c r="B58" s="7">
        <v>171</v>
      </c>
      <c r="C58" s="8" t="s">
        <v>80</v>
      </c>
      <c r="D58" s="8" t="s">
        <v>90</v>
      </c>
      <c r="E58" s="9">
        <v>3417</v>
      </c>
      <c r="F58" s="9">
        <v>3417</v>
      </c>
      <c r="G58" s="9">
        <v>70</v>
      </c>
      <c r="H58" s="9"/>
      <c r="I58" s="9"/>
      <c r="J58" s="9">
        <v>3297</v>
      </c>
      <c r="K58" s="9">
        <v>2262</v>
      </c>
      <c r="L58" s="9">
        <v>2262</v>
      </c>
      <c r="M58" s="9">
        <v>65170</v>
      </c>
      <c r="N58" s="9">
        <v>65170</v>
      </c>
      <c r="O58" s="9">
        <v>24000</v>
      </c>
      <c r="P58" s="9">
        <v>24000</v>
      </c>
      <c r="Q58" s="9">
        <v>41170</v>
      </c>
      <c r="R58" s="9"/>
      <c r="S58" s="9"/>
      <c r="T58" s="9"/>
      <c r="U58" s="9"/>
      <c r="V58" s="9"/>
      <c r="W58" s="9"/>
      <c r="X58" s="9"/>
      <c r="Y58" s="9"/>
      <c r="Z58" s="9"/>
      <c r="AA58" s="9">
        <v>20585</v>
      </c>
    </row>
    <row r="59" spans="1:27">
      <c r="A59" s="7">
        <v>49</v>
      </c>
      <c r="B59" s="7">
        <v>676</v>
      </c>
      <c r="C59" s="8" t="s">
        <v>80</v>
      </c>
      <c r="D59" s="8" t="s">
        <v>91</v>
      </c>
      <c r="E59" s="9">
        <v>0</v>
      </c>
      <c r="F59" s="9"/>
      <c r="G59" s="9"/>
      <c r="H59" s="9"/>
      <c r="I59" s="9"/>
      <c r="J59" s="9"/>
      <c r="K59" s="9">
        <v>0</v>
      </c>
      <c r="L59" s="9"/>
      <c r="M59" s="9">
        <v>0</v>
      </c>
      <c r="N59" s="9">
        <v>0</v>
      </c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</row>
    <row r="60" spans="1:27" ht="25.5">
      <c r="A60" s="7">
        <v>50</v>
      </c>
      <c r="B60" s="7">
        <v>183</v>
      </c>
      <c r="C60" s="8" t="s">
        <v>80</v>
      </c>
      <c r="D60" s="8" t="s">
        <v>92</v>
      </c>
      <c r="E60" s="9">
        <v>0</v>
      </c>
      <c r="F60" s="9"/>
      <c r="G60" s="9"/>
      <c r="H60" s="9"/>
      <c r="I60" s="9"/>
      <c r="J60" s="9"/>
      <c r="K60" s="9">
        <v>0</v>
      </c>
      <c r="L60" s="9"/>
      <c r="M60" s="9">
        <v>122619</v>
      </c>
      <c r="N60" s="9">
        <v>122619</v>
      </c>
      <c r="O60" s="9"/>
      <c r="P60" s="9"/>
      <c r="Q60" s="9"/>
      <c r="R60" s="9"/>
      <c r="S60" s="9">
        <v>38184</v>
      </c>
      <c r="T60" s="9">
        <v>38184</v>
      </c>
      <c r="U60" s="9">
        <v>65937</v>
      </c>
      <c r="V60" s="9">
        <v>7692</v>
      </c>
      <c r="W60" s="9">
        <v>413328</v>
      </c>
      <c r="X60" s="9">
        <v>103098</v>
      </c>
      <c r="Y60" s="9">
        <v>280230</v>
      </c>
      <c r="Z60" s="9">
        <v>30000</v>
      </c>
      <c r="AA60" s="9">
        <f>23557+9412</f>
        <v>32969</v>
      </c>
    </row>
    <row r="61" spans="1:27" ht="25.5">
      <c r="A61" s="7">
        <v>51</v>
      </c>
      <c r="B61" s="7">
        <v>182</v>
      </c>
      <c r="C61" s="8" t="s">
        <v>80</v>
      </c>
      <c r="D61" s="8" t="s">
        <v>93</v>
      </c>
      <c r="E61" s="9">
        <v>0</v>
      </c>
      <c r="F61" s="9"/>
      <c r="G61" s="9"/>
      <c r="H61" s="9"/>
      <c r="I61" s="9"/>
      <c r="J61" s="9"/>
      <c r="K61" s="9">
        <v>0</v>
      </c>
      <c r="L61" s="9"/>
      <c r="M61" s="9">
        <v>110390</v>
      </c>
      <c r="N61" s="9">
        <v>110390</v>
      </c>
      <c r="O61" s="9"/>
      <c r="P61" s="9"/>
      <c r="Q61" s="9"/>
      <c r="R61" s="9"/>
      <c r="S61" s="9">
        <v>2766</v>
      </c>
      <c r="T61" s="9">
        <v>2766</v>
      </c>
      <c r="U61" s="9">
        <v>107624</v>
      </c>
      <c r="V61" s="9"/>
      <c r="W61" s="9">
        <v>464869</v>
      </c>
      <c r="X61" s="9">
        <v>7469</v>
      </c>
      <c r="Y61" s="9">
        <v>457400</v>
      </c>
      <c r="Z61" s="9"/>
      <c r="AA61" s="9">
        <v>53812</v>
      </c>
    </row>
    <row r="62" spans="1:27">
      <c r="A62" s="7">
        <v>52</v>
      </c>
      <c r="B62" s="7">
        <v>779</v>
      </c>
      <c r="C62" s="8" t="s">
        <v>80</v>
      </c>
      <c r="D62" s="8" t="s">
        <v>94</v>
      </c>
      <c r="E62" s="9">
        <v>0</v>
      </c>
      <c r="F62" s="9"/>
      <c r="G62" s="9"/>
      <c r="H62" s="9"/>
      <c r="I62" s="9"/>
      <c r="J62" s="9"/>
      <c r="K62" s="9">
        <v>0</v>
      </c>
      <c r="L62" s="9"/>
      <c r="M62" s="9">
        <v>4154</v>
      </c>
      <c r="N62" s="9">
        <v>4154</v>
      </c>
      <c r="O62" s="9"/>
      <c r="P62" s="9"/>
      <c r="Q62" s="9"/>
      <c r="R62" s="9"/>
      <c r="S62" s="9">
        <v>469</v>
      </c>
      <c r="T62" s="9">
        <v>469</v>
      </c>
      <c r="U62" s="9">
        <v>3685</v>
      </c>
      <c r="V62" s="9"/>
      <c r="W62" s="9">
        <v>16927</v>
      </c>
      <c r="X62" s="9">
        <v>1267</v>
      </c>
      <c r="Y62" s="9">
        <v>15660</v>
      </c>
      <c r="Z62" s="9"/>
      <c r="AA62" s="9">
        <v>1842</v>
      </c>
    </row>
    <row r="63" spans="1:27">
      <c r="A63" s="7">
        <v>53</v>
      </c>
      <c r="B63" s="7">
        <v>712</v>
      </c>
      <c r="C63" s="8" t="s">
        <v>80</v>
      </c>
      <c r="D63" s="8" t="s">
        <v>95</v>
      </c>
      <c r="E63" s="9">
        <v>0</v>
      </c>
      <c r="F63" s="9"/>
      <c r="G63" s="9"/>
      <c r="H63" s="9"/>
      <c r="I63" s="9"/>
      <c r="J63" s="9"/>
      <c r="K63" s="9">
        <v>21</v>
      </c>
      <c r="L63" s="9"/>
      <c r="M63" s="9">
        <v>7</v>
      </c>
      <c r="N63" s="9">
        <v>7</v>
      </c>
      <c r="O63" s="9">
        <v>7</v>
      </c>
      <c r="P63" s="9">
        <v>7</v>
      </c>
      <c r="Q63" s="9">
        <v>0</v>
      </c>
      <c r="R63" s="9"/>
      <c r="S63" s="9"/>
      <c r="T63" s="9"/>
      <c r="U63" s="9"/>
      <c r="V63" s="9"/>
      <c r="W63" s="9"/>
      <c r="X63" s="9"/>
      <c r="Y63" s="9"/>
      <c r="Z63" s="9"/>
      <c r="AA63" s="9">
        <v>0</v>
      </c>
    </row>
    <row r="64" spans="1:27">
      <c r="A64" s="7">
        <v>54</v>
      </c>
      <c r="B64" s="7">
        <v>793</v>
      </c>
      <c r="C64" s="8" t="s">
        <v>80</v>
      </c>
      <c r="D64" s="8" t="s">
        <v>96</v>
      </c>
      <c r="E64" s="9">
        <v>0</v>
      </c>
      <c r="F64" s="9"/>
      <c r="G64" s="9"/>
      <c r="H64" s="9"/>
      <c r="I64" s="9"/>
      <c r="J64" s="9"/>
      <c r="K64" s="9">
        <v>100</v>
      </c>
      <c r="L64" s="9"/>
      <c r="M64" s="9">
        <v>0</v>
      </c>
      <c r="N64" s="9">
        <v>0</v>
      </c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 spans="1:27">
      <c r="A65" s="7">
        <v>55</v>
      </c>
      <c r="B65" s="7">
        <v>794</v>
      </c>
      <c r="C65" s="8" t="s">
        <v>80</v>
      </c>
      <c r="D65" s="8" t="s">
        <v>97</v>
      </c>
      <c r="E65" s="9">
        <v>0</v>
      </c>
      <c r="F65" s="9"/>
      <c r="G65" s="9"/>
      <c r="H65" s="9"/>
      <c r="I65" s="9"/>
      <c r="J65" s="9"/>
      <c r="K65" s="9">
        <v>0</v>
      </c>
      <c r="L65" s="9"/>
      <c r="M65" s="9">
        <v>0</v>
      </c>
      <c r="N65" s="9">
        <v>0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 spans="1:27">
      <c r="A66" s="7">
        <v>56</v>
      </c>
      <c r="B66" s="7">
        <v>709</v>
      </c>
      <c r="C66" s="8" t="s">
        <v>80</v>
      </c>
      <c r="D66" s="8" t="s">
        <v>98</v>
      </c>
      <c r="E66" s="9">
        <v>0</v>
      </c>
      <c r="F66" s="9"/>
      <c r="G66" s="9"/>
      <c r="H66" s="9"/>
      <c r="I66" s="9"/>
      <c r="J66" s="9"/>
      <c r="K66" s="9">
        <v>0</v>
      </c>
      <c r="L66" s="9"/>
      <c r="M66" s="9">
        <v>0</v>
      </c>
      <c r="N66" s="9">
        <v>0</v>
      </c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 spans="1:27">
      <c r="A67" s="7">
        <v>57</v>
      </c>
      <c r="B67" s="7">
        <v>671</v>
      </c>
      <c r="C67" s="8" t="s">
        <v>80</v>
      </c>
      <c r="D67" s="8" t="s">
        <v>99</v>
      </c>
      <c r="E67" s="9">
        <v>0</v>
      </c>
      <c r="F67" s="9"/>
      <c r="G67" s="9"/>
      <c r="H67" s="9"/>
      <c r="I67" s="9"/>
      <c r="J67" s="9"/>
      <c r="K67" s="9">
        <v>0</v>
      </c>
      <c r="L67" s="9"/>
      <c r="M67" s="9">
        <v>0</v>
      </c>
      <c r="N67" s="9">
        <v>0</v>
      </c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  <row r="68" spans="1:27">
      <c r="A68" s="7">
        <v>58</v>
      </c>
      <c r="B68" s="7">
        <v>768</v>
      </c>
      <c r="C68" s="8" t="s">
        <v>80</v>
      </c>
      <c r="D68" s="8" t="s">
        <v>100</v>
      </c>
      <c r="E68" s="9">
        <v>0</v>
      </c>
      <c r="F68" s="9"/>
      <c r="G68" s="9"/>
      <c r="H68" s="9"/>
      <c r="I68" s="9"/>
      <c r="J68" s="9"/>
      <c r="K68" s="9">
        <v>250</v>
      </c>
      <c r="L68" s="9">
        <v>250</v>
      </c>
      <c r="M68" s="9">
        <v>37871</v>
      </c>
      <c r="N68" s="9">
        <v>37871</v>
      </c>
      <c r="O68" s="9">
        <v>37871</v>
      </c>
      <c r="P68" s="9">
        <v>37871</v>
      </c>
      <c r="Q68" s="9">
        <v>0</v>
      </c>
      <c r="R68" s="9"/>
      <c r="S68" s="9"/>
      <c r="T68" s="9"/>
      <c r="U68" s="9"/>
      <c r="V68" s="9"/>
      <c r="W68" s="9"/>
      <c r="X68" s="9"/>
      <c r="Y68" s="9"/>
      <c r="Z68" s="9"/>
      <c r="AA68" s="9">
        <v>0</v>
      </c>
    </row>
    <row r="69" spans="1:27">
      <c r="A69" s="7">
        <v>59</v>
      </c>
      <c r="B69" s="7">
        <v>727</v>
      </c>
      <c r="C69" s="8" t="s">
        <v>80</v>
      </c>
      <c r="D69" s="8" t="s">
        <v>101</v>
      </c>
      <c r="E69" s="9">
        <v>0</v>
      </c>
      <c r="F69" s="9"/>
      <c r="G69" s="9"/>
      <c r="H69" s="9"/>
      <c r="I69" s="9"/>
      <c r="J69" s="9"/>
      <c r="K69" s="9">
        <v>0</v>
      </c>
      <c r="L69" s="9"/>
      <c r="M69" s="9">
        <v>0</v>
      </c>
      <c r="N69" s="9">
        <v>0</v>
      </c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</row>
    <row r="70" spans="1:27">
      <c r="A70" s="7">
        <v>60</v>
      </c>
      <c r="B70" s="7">
        <v>186</v>
      </c>
      <c r="C70" s="8" t="s">
        <v>102</v>
      </c>
      <c r="D70" s="8" t="s">
        <v>103</v>
      </c>
      <c r="E70" s="9">
        <v>315</v>
      </c>
      <c r="F70" s="9">
        <v>315</v>
      </c>
      <c r="G70" s="9"/>
      <c r="H70" s="9"/>
      <c r="I70" s="9"/>
      <c r="J70" s="9"/>
      <c r="K70" s="9">
        <v>1039</v>
      </c>
      <c r="L70" s="9"/>
      <c r="M70" s="9">
        <v>232125</v>
      </c>
      <c r="N70" s="9">
        <v>232125</v>
      </c>
      <c r="O70" s="9">
        <v>23732</v>
      </c>
      <c r="P70" s="9">
        <v>17819</v>
      </c>
      <c r="Q70" s="9">
        <v>173946</v>
      </c>
      <c r="R70" s="9">
        <v>14130</v>
      </c>
      <c r="S70" s="9">
        <v>7210</v>
      </c>
      <c r="T70" s="9">
        <v>7210</v>
      </c>
      <c r="U70" s="9">
        <v>13107</v>
      </c>
      <c r="V70" s="9"/>
      <c r="W70" s="9">
        <v>75172</v>
      </c>
      <c r="X70" s="9">
        <v>19468</v>
      </c>
      <c r="Y70" s="9">
        <v>55704</v>
      </c>
      <c r="Z70" s="9"/>
      <c r="AA70" s="9">
        <v>58454</v>
      </c>
    </row>
    <row r="71" spans="1:27">
      <c r="A71" s="7">
        <v>61</v>
      </c>
      <c r="B71" s="7">
        <v>187</v>
      </c>
      <c r="C71" s="8" t="s">
        <v>102</v>
      </c>
      <c r="D71" s="8" t="s">
        <v>104</v>
      </c>
      <c r="E71" s="9">
        <f>21140-37</f>
        <v>21103</v>
      </c>
      <c r="F71" s="9">
        <f>21140-37</f>
        <v>21103</v>
      </c>
      <c r="G71" s="9"/>
      <c r="H71" s="9"/>
      <c r="I71" s="9"/>
      <c r="J71" s="9">
        <v>3760</v>
      </c>
      <c r="K71" s="9">
        <v>6057</v>
      </c>
      <c r="L71" s="9">
        <v>971</v>
      </c>
      <c r="M71" s="9">
        <v>558446</v>
      </c>
      <c r="N71" s="9">
        <v>558446</v>
      </c>
      <c r="O71" s="9">
        <v>126594</v>
      </c>
      <c r="P71" s="9">
        <v>95926</v>
      </c>
      <c r="Q71" s="9">
        <v>346304</v>
      </c>
      <c r="R71" s="9">
        <v>46107</v>
      </c>
      <c r="S71" s="9">
        <v>8567</v>
      </c>
      <c r="T71" s="9">
        <v>8567</v>
      </c>
      <c r="U71" s="9">
        <v>30874</v>
      </c>
      <c r="V71" s="9"/>
      <c r="W71" s="9">
        <v>154344</v>
      </c>
      <c r="X71" s="9">
        <v>23131</v>
      </c>
      <c r="Y71" s="9">
        <v>131213</v>
      </c>
      <c r="Z71" s="9"/>
      <c r="AA71" s="9">
        <v>117868</v>
      </c>
    </row>
    <row r="72" spans="1:27">
      <c r="A72" s="7">
        <v>62</v>
      </c>
      <c r="B72" s="7">
        <v>452</v>
      </c>
      <c r="C72" s="8" t="s">
        <v>102</v>
      </c>
      <c r="D72" s="8" t="s">
        <v>261</v>
      </c>
      <c r="E72" s="9">
        <v>0</v>
      </c>
      <c r="F72" s="9"/>
      <c r="G72" s="9"/>
      <c r="H72" s="9"/>
      <c r="I72" s="9"/>
      <c r="J72" s="9"/>
      <c r="K72" s="9">
        <v>820</v>
      </c>
      <c r="L72" s="9"/>
      <c r="M72" s="9">
        <v>414600</v>
      </c>
      <c r="N72" s="9">
        <v>414600</v>
      </c>
      <c r="O72" s="9">
        <v>186489</v>
      </c>
      <c r="P72" s="9">
        <v>150195</v>
      </c>
      <c r="Q72" s="9">
        <v>183088</v>
      </c>
      <c r="R72" s="9">
        <v>25203</v>
      </c>
      <c r="S72" s="9">
        <v>1167</v>
      </c>
      <c r="T72" s="9">
        <v>1167</v>
      </c>
      <c r="U72" s="9">
        <v>18653</v>
      </c>
      <c r="V72" s="9"/>
      <c r="W72" s="9">
        <v>82425</v>
      </c>
      <c r="X72" s="9">
        <v>3150</v>
      </c>
      <c r="Y72" s="9">
        <v>79275</v>
      </c>
      <c r="Z72" s="9"/>
      <c r="AA72" s="9">
        <v>63044</v>
      </c>
    </row>
    <row r="73" spans="1:27">
      <c r="A73" s="7">
        <v>63</v>
      </c>
      <c r="B73" s="7">
        <v>188</v>
      </c>
      <c r="C73" s="8" t="s">
        <v>102</v>
      </c>
      <c r="D73" s="8" t="s">
        <v>105</v>
      </c>
      <c r="E73" s="9">
        <v>6378</v>
      </c>
      <c r="F73" s="9">
        <v>6378</v>
      </c>
      <c r="G73" s="9">
        <v>505</v>
      </c>
      <c r="H73" s="9"/>
      <c r="I73" s="9"/>
      <c r="J73" s="9"/>
      <c r="K73" s="9">
        <v>1000</v>
      </c>
      <c r="L73" s="9"/>
      <c r="M73" s="9">
        <v>73366</v>
      </c>
      <c r="N73" s="9">
        <v>73366</v>
      </c>
      <c r="O73" s="9">
        <v>11940</v>
      </c>
      <c r="P73" s="9">
        <v>8939</v>
      </c>
      <c r="Q73" s="9">
        <v>41996</v>
      </c>
      <c r="R73" s="9">
        <v>7479</v>
      </c>
      <c r="S73" s="9">
        <v>3249</v>
      </c>
      <c r="T73" s="9">
        <v>3249</v>
      </c>
      <c r="U73" s="9">
        <v>8702</v>
      </c>
      <c r="V73" s="9"/>
      <c r="W73" s="9">
        <v>45754</v>
      </c>
      <c r="X73" s="9">
        <v>8772</v>
      </c>
      <c r="Y73" s="9">
        <v>36982</v>
      </c>
      <c r="Z73" s="9"/>
      <c r="AA73" s="9">
        <v>15843</v>
      </c>
    </row>
    <row r="74" spans="1:27">
      <c r="A74" s="7">
        <v>64</v>
      </c>
      <c r="B74" s="7">
        <v>451</v>
      </c>
      <c r="C74" s="8" t="s">
        <v>102</v>
      </c>
      <c r="D74" s="8" t="s">
        <v>106</v>
      </c>
      <c r="E74" s="9">
        <v>0</v>
      </c>
      <c r="F74" s="9"/>
      <c r="G74" s="9"/>
      <c r="H74" s="9"/>
      <c r="I74" s="9"/>
      <c r="J74" s="9"/>
      <c r="K74" s="9">
        <v>0</v>
      </c>
      <c r="L74" s="9"/>
      <c r="M74" s="9">
        <v>83254</v>
      </c>
      <c r="N74" s="9">
        <v>83254</v>
      </c>
      <c r="O74" s="9"/>
      <c r="P74" s="9"/>
      <c r="Q74" s="9"/>
      <c r="R74" s="9"/>
      <c r="S74" s="9">
        <v>8882</v>
      </c>
      <c r="T74" s="9">
        <v>8882</v>
      </c>
      <c r="U74" s="9">
        <v>74372</v>
      </c>
      <c r="V74" s="9"/>
      <c r="W74" s="9">
        <v>340065</v>
      </c>
      <c r="X74" s="9">
        <v>23981</v>
      </c>
      <c r="Y74" s="9">
        <v>316084</v>
      </c>
      <c r="Z74" s="9"/>
      <c r="AA74" s="9">
        <v>37186</v>
      </c>
    </row>
    <row r="75" spans="1:27">
      <c r="A75" s="7">
        <v>65</v>
      </c>
      <c r="B75" s="7">
        <v>193</v>
      </c>
      <c r="C75" s="8" t="s">
        <v>102</v>
      </c>
      <c r="D75" s="8" t="s">
        <v>107</v>
      </c>
      <c r="E75" s="9">
        <v>0</v>
      </c>
      <c r="F75" s="9"/>
      <c r="G75" s="9"/>
      <c r="H75" s="9"/>
      <c r="I75" s="9"/>
      <c r="J75" s="9"/>
      <c r="K75" s="9">
        <v>0</v>
      </c>
      <c r="L75" s="9"/>
      <c r="M75" s="9">
        <v>0</v>
      </c>
      <c r="N75" s="9">
        <v>0</v>
      </c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</row>
    <row r="76" spans="1:27">
      <c r="A76" s="7">
        <v>66</v>
      </c>
      <c r="B76" s="7">
        <v>799</v>
      </c>
      <c r="C76" s="8" t="s">
        <v>102</v>
      </c>
      <c r="D76" s="8" t="s">
        <v>108</v>
      </c>
      <c r="E76" s="9">
        <v>0</v>
      </c>
      <c r="F76" s="9"/>
      <c r="G76" s="9"/>
      <c r="H76" s="9"/>
      <c r="I76" s="9"/>
      <c r="J76" s="9"/>
      <c r="K76" s="9">
        <v>0</v>
      </c>
      <c r="L76" s="9"/>
      <c r="M76" s="9">
        <v>10460</v>
      </c>
      <c r="N76" s="9">
        <v>10460</v>
      </c>
      <c r="O76" s="9"/>
      <c r="P76" s="9"/>
      <c r="Q76" s="9"/>
      <c r="R76" s="9"/>
      <c r="S76" s="9">
        <v>2954</v>
      </c>
      <c r="T76" s="9">
        <v>2954</v>
      </c>
      <c r="U76" s="9">
        <v>7506</v>
      </c>
      <c r="V76" s="9"/>
      <c r="W76" s="9">
        <v>39875</v>
      </c>
      <c r="X76" s="9">
        <v>7975</v>
      </c>
      <c r="Y76" s="9">
        <v>31900</v>
      </c>
      <c r="Z76" s="9"/>
      <c r="AA76" s="9">
        <v>3753</v>
      </c>
    </row>
    <row r="77" spans="1:27">
      <c r="A77" s="7">
        <v>67</v>
      </c>
      <c r="B77" s="7">
        <v>433</v>
      </c>
      <c r="C77" s="8" t="s">
        <v>102</v>
      </c>
      <c r="D77" s="8" t="s">
        <v>109</v>
      </c>
      <c r="E77" s="9">
        <v>0</v>
      </c>
      <c r="F77" s="9"/>
      <c r="G77" s="9"/>
      <c r="H77" s="9"/>
      <c r="I77" s="9"/>
      <c r="J77" s="9"/>
      <c r="K77" s="9">
        <v>540</v>
      </c>
      <c r="L77" s="9"/>
      <c r="M77" s="9">
        <v>9060</v>
      </c>
      <c r="N77" s="9">
        <v>9060</v>
      </c>
      <c r="O77" s="9">
        <v>1239</v>
      </c>
      <c r="P77" s="9">
        <v>1239</v>
      </c>
      <c r="Q77" s="9">
        <v>1280</v>
      </c>
      <c r="R77" s="9"/>
      <c r="S77" s="9">
        <v>5261</v>
      </c>
      <c r="T77" s="9">
        <v>5261</v>
      </c>
      <c r="U77" s="9">
        <v>1280</v>
      </c>
      <c r="V77" s="9"/>
      <c r="W77" s="9">
        <v>24929</v>
      </c>
      <c r="X77" s="9">
        <v>21529</v>
      </c>
      <c r="Y77" s="9">
        <v>3400</v>
      </c>
      <c r="Z77" s="9"/>
      <c r="AA77" s="9">
        <v>800</v>
      </c>
    </row>
    <row r="78" spans="1:27">
      <c r="A78" s="7">
        <v>68</v>
      </c>
      <c r="B78" s="7">
        <v>453</v>
      </c>
      <c r="C78" s="8" t="s">
        <v>110</v>
      </c>
      <c r="D78" s="8" t="s">
        <v>111</v>
      </c>
      <c r="E78" s="9">
        <v>11948</v>
      </c>
      <c r="F78" s="9">
        <v>11948</v>
      </c>
      <c r="G78" s="9"/>
      <c r="H78" s="9"/>
      <c r="I78" s="9"/>
      <c r="J78" s="9">
        <v>360</v>
      </c>
      <c r="K78" s="9">
        <v>3744</v>
      </c>
      <c r="L78" s="9">
        <v>203</v>
      </c>
      <c r="M78" s="9">
        <v>767399</v>
      </c>
      <c r="N78" s="9">
        <v>767399</v>
      </c>
      <c r="O78" s="9">
        <v>241778</v>
      </c>
      <c r="P78" s="9">
        <v>205190</v>
      </c>
      <c r="Q78" s="9">
        <v>445637</v>
      </c>
      <c r="R78" s="9">
        <v>45363</v>
      </c>
      <c r="S78" s="9">
        <v>4447</v>
      </c>
      <c r="T78" s="9">
        <v>4447</v>
      </c>
      <c r="U78" s="9">
        <v>30174</v>
      </c>
      <c r="V78" s="9"/>
      <c r="W78" s="9">
        <v>140246</v>
      </c>
      <c r="X78" s="9">
        <v>12007</v>
      </c>
      <c r="Y78" s="9">
        <v>128239</v>
      </c>
      <c r="Z78" s="9"/>
      <c r="AA78" s="9">
        <v>148691</v>
      </c>
    </row>
    <row r="79" spans="1:27">
      <c r="A79" s="7">
        <v>69</v>
      </c>
      <c r="B79" s="7">
        <v>218</v>
      </c>
      <c r="C79" s="8" t="s">
        <v>112</v>
      </c>
      <c r="D79" s="8" t="s">
        <v>113</v>
      </c>
      <c r="E79" s="9">
        <v>2858</v>
      </c>
      <c r="F79" s="9">
        <v>2858</v>
      </c>
      <c r="G79" s="9"/>
      <c r="H79" s="9"/>
      <c r="I79" s="9"/>
      <c r="J79" s="9"/>
      <c r="K79" s="9">
        <v>1018</v>
      </c>
      <c r="L79" s="9"/>
      <c r="M79" s="9">
        <v>109707</v>
      </c>
      <c r="N79" s="9">
        <v>109707</v>
      </c>
      <c r="O79" s="9">
        <v>44378</v>
      </c>
      <c r="P79" s="9">
        <v>33228</v>
      </c>
      <c r="Q79" s="9">
        <v>42487</v>
      </c>
      <c r="R79" s="9">
        <v>13447</v>
      </c>
      <c r="S79" s="9">
        <v>2333</v>
      </c>
      <c r="T79" s="9">
        <v>2333</v>
      </c>
      <c r="U79" s="9">
        <v>7062</v>
      </c>
      <c r="V79" s="9"/>
      <c r="W79" s="9">
        <v>36313</v>
      </c>
      <c r="X79" s="9">
        <v>6300</v>
      </c>
      <c r="Y79" s="9">
        <v>30013</v>
      </c>
      <c r="Z79" s="9"/>
      <c r="AA79" s="9">
        <v>15484</v>
      </c>
    </row>
    <row r="80" spans="1:27">
      <c r="A80" s="7">
        <v>70</v>
      </c>
      <c r="B80" s="7">
        <v>797</v>
      </c>
      <c r="C80" s="8" t="s">
        <v>114</v>
      </c>
      <c r="D80" s="8" t="s">
        <v>115</v>
      </c>
      <c r="E80" s="9">
        <v>0</v>
      </c>
      <c r="F80" s="9"/>
      <c r="G80" s="9"/>
      <c r="H80" s="9"/>
      <c r="I80" s="9"/>
      <c r="J80" s="9"/>
      <c r="K80" s="9">
        <v>0</v>
      </c>
      <c r="L80" s="9"/>
      <c r="M80" s="9">
        <v>10398</v>
      </c>
      <c r="N80" s="9">
        <v>10398</v>
      </c>
      <c r="O80" s="9"/>
      <c r="P80" s="9"/>
      <c r="Q80" s="9"/>
      <c r="R80" s="9"/>
      <c r="S80" s="9">
        <v>2097</v>
      </c>
      <c r="T80" s="9">
        <v>2097</v>
      </c>
      <c r="U80" s="9">
        <v>8301</v>
      </c>
      <c r="V80" s="9"/>
      <c r="W80" s="9">
        <v>40941</v>
      </c>
      <c r="X80" s="9">
        <v>5661</v>
      </c>
      <c r="Y80" s="9">
        <v>35280</v>
      </c>
      <c r="Z80" s="9"/>
      <c r="AA80" s="9">
        <v>4151</v>
      </c>
    </row>
    <row r="81" spans="1:27">
      <c r="A81" s="7">
        <v>71</v>
      </c>
      <c r="B81" s="7">
        <v>728</v>
      </c>
      <c r="C81" s="8" t="s">
        <v>114</v>
      </c>
      <c r="D81" s="8" t="s">
        <v>116</v>
      </c>
      <c r="E81" s="9">
        <v>0</v>
      </c>
      <c r="F81" s="9"/>
      <c r="G81" s="9"/>
      <c r="H81" s="9"/>
      <c r="I81" s="9"/>
      <c r="J81" s="9"/>
      <c r="K81" s="9">
        <v>0</v>
      </c>
      <c r="L81" s="9"/>
      <c r="M81" s="9">
        <v>0</v>
      </c>
      <c r="N81" s="9">
        <v>0</v>
      </c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</row>
    <row r="82" spans="1:27">
      <c r="A82" s="7">
        <v>72</v>
      </c>
      <c r="B82" s="7">
        <v>444</v>
      </c>
      <c r="C82" s="8" t="s">
        <v>114</v>
      </c>
      <c r="D82" s="8" t="s">
        <v>117</v>
      </c>
      <c r="E82" s="9">
        <v>6585</v>
      </c>
      <c r="F82" s="9">
        <v>6585</v>
      </c>
      <c r="G82" s="9"/>
      <c r="H82" s="9"/>
      <c r="I82" s="9"/>
      <c r="J82" s="9"/>
      <c r="K82" s="9">
        <v>1700</v>
      </c>
      <c r="L82" s="9"/>
      <c r="M82" s="9">
        <v>440298</v>
      </c>
      <c r="N82" s="9">
        <v>440298</v>
      </c>
      <c r="O82" s="9">
        <v>138120</v>
      </c>
      <c r="P82" s="9">
        <v>117128</v>
      </c>
      <c r="Q82" s="9">
        <v>238617</v>
      </c>
      <c r="R82" s="9">
        <v>26027</v>
      </c>
      <c r="S82" s="9">
        <v>16116</v>
      </c>
      <c r="T82" s="9">
        <v>16116</v>
      </c>
      <c r="U82" s="9">
        <v>25381</v>
      </c>
      <c r="V82" s="9"/>
      <c r="W82" s="9">
        <v>154630</v>
      </c>
      <c r="X82" s="9">
        <v>43512</v>
      </c>
      <c r="Y82" s="9">
        <v>111118</v>
      </c>
      <c r="Z82" s="9"/>
      <c r="AA82" s="9">
        <f>85312-4500</f>
        <v>80812</v>
      </c>
    </row>
    <row r="83" spans="1:27">
      <c r="A83" s="7">
        <v>73</v>
      </c>
      <c r="B83" s="7">
        <v>445</v>
      </c>
      <c r="C83" s="8" t="s">
        <v>118</v>
      </c>
      <c r="D83" s="8" t="s">
        <v>119</v>
      </c>
      <c r="E83" s="9">
        <v>3673</v>
      </c>
      <c r="F83" s="9">
        <v>3673</v>
      </c>
      <c r="G83" s="9"/>
      <c r="H83" s="9"/>
      <c r="I83" s="9"/>
      <c r="J83" s="9"/>
      <c r="K83" s="9">
        <v>1810</v>
      </c>
      <c r="L83" s="9"/>
      <c r="M83" s="9">
        <v>272900</v>
      </c>
      <c r="N83" s="9">
        <v>272900</v>
      </c>
      <c r="O83" s="9">
        <v>85972</v>
      </c>
      <c r="P83" s="9">
        <v>72961</v>
      </c>
      <c r="Q83" s="9">
        <v>156628</v>
      </c>
      <c r="R83" s="9">
        <v>16132</v>
      </c>
      <c r="S83" s="9">
        <v>1590</v>
      </c>
      <c r="T83" s="9">
        <v>1590</v>
      </c>
      <c r="U83" s="9">
        <v>12578</v>
      </c>
      <c r="V83" s="9"/>
      <c r="W83" s="9">
        <v>57749</v>
      </c>
      <c r="X83" s="9">
        <v>4294</v>
      </c>
      <c r="Y83" s="9">
        <v>53455</v>
      </c>
      <c r="Z83" s="9"/>
      <c r="AA83" s="9">
        <v>52877</v>
      </c>
    </row>
    <row r="84" spans="1:27">
      <c r="A84" s="7">
        <v>74</v>
      </c>
      <c r="B84" s="7">
        <v>403</v>
      </c>
      <c r="C84" s="8" t="s">
        <v>120</v>
      </c>
      <c r="D84" s="8" t="s">
        <v>121</v>
      </c>
      <c r="E84" s="9">
        <v>3575</v>
      </c>
      <c r="F84" s="9">
        <v>3575</v>
      </c>
      <c r="G84" s="9"/>
      <c r="H84" s="9"/>
      <c r="I84" s="9"/>
      <c r="J84" s="9"/>
      <c r="K84" s="9">
        <v>530</v>
      </c>
      <c r="L84" s="9"/>
      <c r="M84" s="9">
        <v>237609</v>
      </c>
      <c r="N84" s="9">
        <v>237609</v>
      </c>
      <c r="O84" s="9">
        <v>71898</v>
      </c>
      <c r="P84" s="9">
        <v>60570</v>
      </c>
      <c r="Q84" s="9">
        <v>126827</v>
      </c>
      <c r="R84" s="9">
        <v>14046</v>
      </c>
      <c r="S84" s="9">
        <v>4340</v>
      </c>
      <c r="T84" s="9">
        <v>4340</v>
      </c>
      <c r="U84" s="9">
        <v>20498</v>
      </c>
      <c r="V84" s="9"/>
      <c r="W84" s="9">
        <v>98835</v>
      </c>
      <c r="X84" s="9">
        <v>11718</v>
      </c>
      <c r="Y84" s="9">
        <v>87117</v>
      </c>
      <c r="Z84" s="9"/>
      <c r="AA84" s="9">
        <v>46039</v>
      </c>
    </row>
    <row r="85" spans="1:27">
      <c r="A85" s="7">
        <v>75</v>
      </c>
      <c r="B85" s="7">
        <v>777</v>
      </c>
      <c r="C85" s="8" t="s">
        <v>122</v>
      </c>
      <c r="D85" s="8" t="s">
        <v>123</v>
      </c>
      <c r="E85" s="9">
        <v>0</v>
      </c>
      <c r="F85" s="9"/>
      <c r="G85" s="9"/>
      <c r="H85" s="9"/>
      <c r="I85" s="9"/>
      <c r="J85" s="9"/>
      <c r="K85" s="9">
        <v>600</v>
      </c>
      <c r="L85" s="9"/>
      <c r="M85" s="9">
        <v>0</v>
      </c>
      <c r="N85" s="9">
        <v>0</v>
      </c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</row>
    <row r="86" spans="1:27" ht="25.5">
      <c r="A86" s="7">
        <v>76</v>
      </c>
      <c r="B86" s="7">
        <v>730</v>
      </c>
      <c r="C86" s="8" t="s">
        <v>122</v>
      </c>
      <c r="D86" s="8" t="s">
        <v>124</v>
      </c>
      <c r="E86" s="9">
        <f>657+39</f>
        <v>696</v>
      </c>
      <c r="F86" s="9">
        <f>657+39</f>
        <v>696</v>
      </c>
      <c r="G86" s="9"/>
      <c r="H86" s="9">
        <f>577+39</f>
        <v>616</v>
      </c>
      <c r="I86" s="9">
        <f>577+39</f>
        <v>616</v>
      </c>
      <c r="J86" s="9"/>
      <c r="K86" s="9">
        <v>290</v>
      </c>
      <c r="L86" s="9"/>
      <c r="M86" s="9">
        <v>0</v>
      </c>
      <c r="N86" s="9">
        <v>0</v>
      </c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</row>
    <row r="87" spans="1:27">
      <c r="A87" s="7">
        <v>77</v>
      </c>
      <c r="B87" s="7">
        <v>737</v>
      </c>
      <c r="C87" s="8" t="s">
        <v>122</v>
      </c>
      <c r="D87" s="8" t="s">
        <v>125</v>
      </c>
      <c r="E87" s="9">
        <v>480</v>
      </c>
      <c r="F87" s="9">
        <v>480</v>
      </c>
      <c r="G87" s="9"/>
      <c r="H87" s="9"/>
      <c r="I87" s="9"/>
      <c r="J87" s="9"/>
      <c r="K87" s="9">
        <v>0</v>
      </c>
      <c r="L87" s="9"/>
      <c r="M87" s="9">
        <v>920</v>
      </c>
      <c r="N87" s="9">
        <v>920</v>
      </c>
      <c r="O87" s="9">
        <v>220</v>
      </c>
      <c r="P87" s="9">
        <v>220</v>
      </c>
      <c r="Q87" s="9">
        <v>700</v>
      </c>
      <c r="R87" s="9"/>
      <c r="S87" s="9"/>
      <c r="T87" s="9"/>
      <c r="U87" s="9"/>
      <c r="V87" s="9"/>
      <c r="W87" s="9"/>
      <c r="X87" s="9"/>
      <c r="Y87" s="9"/>
      <c r="Z87" s="9"/>
      <c r="AA87" s="9">
        <v>350</v>
      </c>
    </row>
    <row r="88" spans="1:27">
      <c r="A88" s="7">
        <v>78</v>
      </c>
      <c r="B88" s="7">
        <v>86</v>
      </c>
      <c r="C88" s="8" t="s">
        <v>122</v>
      </c>
      <c r="D88" s="8" t="s">
        <v>126</v>
      </c>
      <c r="E88" s="9">
        <v>11559</v>
      </c>
      <c r="F88" s="9">
        <v>11559</v>
      </c>
      <c r="G88" s="9"/>
      <c r="H88" s="9"/>
      <c r="I88" s="9"/>
      <c r="J88" s="9"/>
      <c r="K88" s="9">
        <v>4400</v>
      </c>
      <c r="L88" s="9"/>
      <c r="M88" s="9">
        <v>627993</v>
      </c>
      <c r="N88" s="9">
        <v>627993</v>
      </c>
      <c r="O88" s="9">
        <v>253088</v>
      </c>
      <c r="P88" s="9">
        <v>219946</v>
      </c>
      <c r="Q88" s="9">
        <v>331947</v>
      </c>
      <c r="R88" s="9">
        <v>41728</v>
      </c>
      <c r="S88" s="9">
        <v>1297</v>
      </c>
      <c r="T88" s="9">
        <v>1297</v>
      </c>
      <c r="U88" s="9">
        <v>0</v>
      </c>
      <c r="V88" s="9"/>
      <c r="W88" s="9">
        <v>3503</v>
      </c>
      <c r="X88" s="9">
        <v>3503</v>
      </c>
      <c r="Y88" s="9">
        <v>0</v>
      </c>
      <c r="Z88" s="9"/>
      <c r="AA88" s="9">
        <f>103770-58</f>
        <v>103712</v>
      </c>
    </row>
    <row r="89" spans="1:27">
      <c r="A89" s="7">
        <v>79</v>
      </c>
      <c r="B89" s="7">
        <v>456</v>
      </c>
      <c r="C89" s="8" t="s">
        <v>122</v>
      </c>
      <c r="D89" s="8" t="s">
        <v>127</v>
      </c>
      <c r="E89" s="9">
        <v>45742</v>
      </c>
      <c r="F89" s="9">
        <v>45742</v>
      </c>
      <c r="G89" s="9">
        <v>1386</v>
      </c>
      <c r="H89" s="9">
        <v>1750</v>
      </c>
      <c r="I89" s="9"/>
      <c r="J89" s="9">
        <v>310</v>
      </c>
      <c r="K89" s="9">
        <f>7679-1</f>
        <v>7678</v>
      </c>
      <c r="L89" s="9">
        <f>201-1</f>
        <v>200</v>
      </c>
      <c r="M89" s="9">
        <v>1160846</v>
      </c>
      <c r="N89" s="9">
        <v>1160846</v>
      </c>
      <c r="O89" s="9">
        <v>239150</v>
      </c>
      <c r="P89" s="9">
        <v>194397</v>
      </c>
      <c r="Q89" s="9">
        <v>841798</v>
      </c>
      <c r="R89" s="9">
        <v>79174</v>
      </c>
      <c r="S89" s="9">
        <v>724</v>
      </c>
      <c r="T89" s="9">
        <v>724</v>
      </c>
      <c r="U89" s="9">
        <v>0</v>
      </c>
      <c r="V89" s="9"/>
      <c r="W89" s="9">
        <v>1955</v>
      </c>
      <c r="X89" s="9">
        <v>1955</v>
      </c>
      <c r="Y89" s="9">
        <v>0</v>
      </c>
      <c r="Z89" s="9"/>
      <c r="AA89" s="9">
        <v>263062</v>
      </c>
    </row>
    <row r="90" spans="1:27">
      <c r="A90" s="7">
        <v>80</v>
      </c>
      <c r="B90" s="7">
        <v>89</v>
      </c>
      <c r="C90" s="8" t="s">
        <v>122</v>
      </c>
      <c r="D90" s="8" t="s">
        <v>128</v>
      </c>
      <c r="E90" s="9">
        <v>1115</v>
      </c>
      <c r="F90" s="9">
        <v>1115</v>
      </c>
      <c r="G90" s="9"/>
      <c r="H90" s="9"/>
      <c r="I90" s="9"/>
      <c r="J90" s="9"/>
      <c r="K90" s="9">
        <v>2029</v>
      </c>
      <c r="L90" s="9"/>
      <c r="M90" s="9">
        <v>331080</v>
      </c>
      <c r="N90" s="9">
        <v>331080</v>
      </c>
      <c r="O90" s="9">
        <v>160658</v>
      </c>
      <c r="P90" s="9">
        <v>160658</v>
      </c>
      <c r="Q90" s="9">
        <v>170422</v>
      </c>
      <c r="R90" s="9"/>
      <c r="S90" s="9"/>
      <c r="T90" s="9"/>
      <c r="U90" s="9"/>
      <c r="V90" s="9"/>
      <c r="W90" s="9"/>
      <c r="X90" s="9"/>
      <c r="Y90" s="9"/>
      <c r="Z90" s="9"/>
      <c r="AA90" s="9">
        <v>85211</v>
      </c>
    </row>
    <row r="91" spans="1:27" ht="25.5">
      <c r="A91" s="7">
        <v>81</v>
      </c>
      <c r="B91" s="7">
        <v>749</v>
      </c>
      <c r="C91" s="8" t="s">
        <v>122</v>
      </c>
      <c r="D91" s="8" t="s">
        <v>129</v>
      </c>
      <c r="E91" s="9">
        <v>390</v>
      </c>
      <c r="F91" s="9">
        <v>390</v>
      </c>
      <c r="G91" s="9"/>
      <c r="H91" s="9">
        <v>390</v>
      </c>
      <c r="I91" s="9">
        <v>390</v>
      </c>
      <c r="J91" s="9"/>
      <c r="K91" s="9">
        <v>753</v>
      </c>
      <c r="L91" s="9"/>
      <c r="M91" s="9">
        <v>0</v>
      </c>
      <c r="N91" s="9">
        <v>0</v>
      </c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</row>
    <row r="92" spans="1:27">
      <c r="A92" s="7">
        <v>82</v>
      </c>
      <c r="B92" s="7">
        <v>641</v>
      </c>
      <c r="C92" s="8" t="s">
        <v>122</v>
      </c>
      <c r="D92" s="8" t="s">
        <v>130</v>
      </c>
      <c r="E92" s="9">
        <v>0</v>
      </c>
      <c r="F92" s="9"/>
      <c r="G92" s="9"/>
      <c r="H92" s="9"/>
      <c r="I92" s="9"/>
      <c r="J92" s="9"/>
      <c r="K92" s="9">
        <v>0</v>
      </c>
      <c r="L92" s="9"/>
      <c r="M92" s="9">
        <v>23029</v>
      </c>
      <c r="N92" s="9">
        <v>23029</v>
      </c>
      <c r="O92" s="9"/>
      <c r="P92" s="9"/>
      <c r="Q92" s="9"/>
      <c r="R92" s="9"/>
      <c r="S92" s="9">
        <v>3496</v>
      </c>
      <c r="T92" s="9">
        <v>3496</v>
      </c>
      <c r="U92" s="9">
        <v>19533</v>
      </c>
      <c r="V92" s="9"/>
      <c r="W92" s="9">
        <v>92453</v>
      </c>
      <c r="X92" s="9">
        <v>9439</v>
      </c>
      <c r="Y92" s="9">
        <v>83014</v>
      </c>
      <c r="Z92" s="9"/>
      <c r="AA92" s="9">
        <v>9766</v>
      </c>
    </row>
    <row r="93" spans="1:27">
      <c r="A93" s="7">
        <v>83</v>
      </c>
      <c r="B93" s="7">
        <v>710</v>
      </c>
      <c r="C93" s="8" t="s">
        <v>122</v>
      </c>
      <c r="D93" s="8" t="s">
        <v>131</v>
      </c>
      <c r="E93" s="9">
        <v>0</v>
      </c>
      <c r="F93" s="9"/>
      <c r="G93" s="9"/>
      <c r="H93" s="9"/>
      <c r="I93" s="9"/>
      <c r="J93" s="9"/>
      <c r="K93" s="9">
        <v>5</v>
      </c>
      <c r="L93" s="9"/>
      <c r="M93" s="9">
        <v>1</v>
      </c>
      <c r="N93" s="9">
        <v>1</v>
      </c>
      <c r="O93" s="9">
        <v>1</v>
      </c>
      <c r="P93" s="9">
        <v>1</v>
      </c>
      <c r="Q93" s="9">
        <v>0</v>
      </c>
      <c r="R93" s="9"/>
      <c r="S93" s="9"/>
      <c r="T93" s="9"/>
      <c r="U93" s="9"/>
      <c r="V93" s="9"/>
      <c r="W93" s="9"/>
      <c r="X93" s="9"/>
      <c r="Y93" s="9"/>
      <c r="Z93" s="9"/>
      <c r="AA93" s="9">
        <v>0</v>
      </c>
    </row>
    <row r="94" spans="1:27">
      <c r="A94" s="7">
        <v>84</v>
      </c>
      <c r="B94" s="7">
        <v>413</v>
      </c>
      <c r="C94" s="8" t="s">
        <v>122</v>
      </c>
      <c r="D94" s="8" t="s">
        <v>132</v>
      </c>
      <c r="E94" s="9">
        <v>7938</v>
      </c>
      <c r="F94" s="9">
        <v>7938</v>
      </c>
      <c r="G94" s="9"/>
      <c r="H94" s="9"/>
      <c r="I94" s="9"/>
      <c r="J94" s="9"/>
      <c r="K94" s="9">
        <v>3700</v>
      </c>
      <c r="L94" s="9"/>
      <c r="M94" s="9">
        <v>469738</v>
      </c>
      <c r="N94" s="9">
        <v>469738</v>
      </c>
      <c r="O94" s="9">
        <v>144440</v>
      </c>
      <c r="P94" s="9">
        <v>127776</v>
      </c>
      <c r="Q94" s="9">
        <v>276305</v>
      </c>
      <c r="R94" s="9">
        <v>30039</v>
      </c>
      <c r="S94" s="9">
        <v>3500</v>
      </c>
      <c r="T94" s="9">
        <v>3500</v>
      </c>
      <c r="U94" s="9">
        <v>15454</v>
      </c>
      <c r="V94" s="9"/>
      <c r="W94" s="9">
        <v>75128</v>
      </c>
      <c r="X94" s="9">
        <v>9449</v>
      </c>
      <c r="Y94" s="9">
        <v>65679</v>
      </c>
      <c r="Z94" s="9"/>
      <c r="AA94" s="9">
        <v>97253</v>
      </c>
    </row>
    <row r="95" spans="1:27">
      <c r="A95" s="7">
        <v>85</v>
      </c>
      <c r="B95" s="7">
        <v>91</v>
      </c>
      <c r="C95" s="8" t="s">
        <v>122</v>
      </c>
      <c r="D95" s="8" t="s">
        <v>133</v>
      </c>
      <c r="E95" s="9">
        <v>2597</v>
      </c>
      <c r="F95" s="9">
        <v>2597</v>
      </c>
      <c r="G95" s="9"/>
      <c r="H95" s="9">
        <v>844</v>
      </c>
      <c r="I95" s="9"/>
      <c r="J95" s="9"/>
      <c r="K95" s="9">
        <v>3043</v>
      </c>
      <c r="L95" s="9"/>
      <c r="M95" s="9">
        <v>512149</v>
      </c>
      <c r="N95" s="9">
        <v>512149</v>
      </c>
      <c r="O95" s="9">
        <v>158796</v>
      </c>
      <c r="P95" s="9">
        <v>139650</v>
      </c>
      <c r="Q95" s="9">
        <v>295703</v>
      </c>
      <c r="R95" s="9">
        <v>32751</v>
      </c>
      <c r="S95" s="9">
        <v>2500</v>
      </c>
      <c r="T95" s="9">
        <v>2500</v>
      </c>
      <c r="U95" s="9">
        <v>22399</v>
      </c>
      <c r="V95" s="9"/>
      <c r="W95" s="9">
        <v>101944</v>
      </c>
      <c r="X95" s="9">
        <v>6750</v>
      </c>
      <c r="Y95" s="9">
        <v>95194</v>
      </c>
      <c r="Z95" s="9"/>
      <c r="AA95" s="9">
        <v>106034</v>
      </c>
    </row>
    <row r="96" spans="1:27">
      <c r="A96" s="7">
        <v>86</v>
      </c>
      <c r="B96" s="7">
        <v>85</v>
      </c>
      <c r="C96" s="8" t="s">
        <v>122</v>
      </c>
      <c r="D96" s="8" t="s">
        <v>134</v>
      </c>
      <c r="E96" s="9">
        <f>20106+200</f>
        <v>20306</v>
      </c>
      <c r="F96" s="9">
        <f>20106+200</f>
        <v>20306</v>
      </c>
      <c r="G96" s="9">
        <v>35</v>
      </c>
      <c r="H96" s="9"/>
      <c r="I96" s="9"/>
      <c r="J96" s="9">
        <f>1000+200</f>
        <v>1200</v>
      </c>
      <c r="K96" s="9">
        <f>5500+250</f>
        <v>5750</v>
      </c>
      <c r="L96" s="9">
        <f>573+250</f>
        <v>823</v>
      </c>
      <c r="M96" s="9">
        <v>907213</v>
      </c>
      <c r="N96" s="9">
        <v>907213</v>
      </c>
      <c r="O96" s="9">
        <v>285449</v>
      </c>
      <c r="P96" s="9">
        <v>254252</v>
      </c>
      <c r="Q96" s="9">
        <v>540263</v>
      </c>
      <c r="R96" s="9">
        <v>58014</v>
      </c>
      <c r="S96" s="9">
        <v>272</v>
      </c>
      <c r="T96" s="9">
        <v>272</v>
      </c>
      <c r="U96" s="9">
        <v>23215</v>
      </c>
      <c r="V96" s="9"/>
      <c r="W96" s="9">
        <v>99398</v>
      </c>
      <c r="X96" s="9">
        <v>735</v>
      </c>
      <c r="Y96" s="9">
        <v>98663</v>
      </c>
      <c r="Z96" s="9"/>
      <c r="AA96" s="9">
        <v>187826</v>
      </c>
    </row>
    <row r="97" spans="1:27">
      <c r="A97" s="7">
        <v>87</v>
      </c>
      <c r="B97" s="7">
        <v>95</v>
      </c>
      <c r="C97" s="8" t="s">
        <v>122</v>
      </c>
      <c r="D97" s="8" t="s">
        <v>135</v>
      </c>
      <c r="E97" s="9">
        <v>16797</v>
      </c>
      <c r="F97" s="9">
        <v>16797</v>
      </c>
      <c r="G97" s="9"/>
      <c r="H97" s="9"/>
      <c r="I97" s="9"/>
      <c r="J97" s="9"/>
      <c r="K97" s="9">
        <v>3800</v>
      </c>
      <c r="L97" s="9"/>
      <c r="M97" s="9">
        <v>289954</v>
      </c>
      <c r="N97" s="9">
        <v>289954</v>
      </c>
      <c r="O97" s="9">
        <v>91318</v>
      </c>
      <c r="P97" s="9">
        <v>81391</v>
      </c>
      <c r="Q97" s="9">
        <v>180093</v>
      </c>
      <c r="R97" s="9">
        <v>18543</v>
      </c>
      <c r="S97" s="9"/>
      <c r="T97" s="9"/>
      <c r="U97" s="9"/>
      <c r="V97" s="9"/>
      <c r="W97" s="9"/>
      <c r="X97" s="9"/>
      <c r="Y97" s="9"/>
      <c r="Z97" s="9"/>
      <c r="AA97" s="9">
        <v>60031</v>
      </c>
    </row>
    <row r="98" spans="1:27">
      <c r="A98" s="7">
        <v>88</v>
      </c>
      <c r="B98" s="7">
        <v>122</v>
      </c>
      <c r="C98" s="8" t="s">
        <v>122</v>
      </c>
      <c r="D98" s="8" t="s">
        <v>136</v>
      </c>
      <c r="E98" s="9">
        <v>0</v>
      </c>
      <c r="F98" s="9"/>
      <c r="G98" s="9"/>
      <c r="H98" s="9"/>
      <c r="I98" s="9"/>
      <c r="J98" s="9"/>
      <c r="K98" s="9">
        <v>1211</v>
      </c>
      <c r="L98" s="9"/>
      <c r="M98" s="9">
        <v>367306</v>
      </c>
      <c r="N98" s="9">
        <v>367306</v>
      </c>
      <c r="O98" s="9">
        <v>114014</v>
      </c>
      <c r="P98" s="9">
        <v>101306</v>
      </c>
      <c r="Q98" s="9">
        <v>221376</v>
      </c>
      <c r="R98" s="9">
        <v>23506</v>
      </c>
      <c r="S98" s="9">
        <v>1750</v>
      </c>
      <c r="T98" s="9">
        <v>1750</v>
      </c>
      <c r="U98" s="9">
        <v>6660</v>
      </c>
      <c r="V98" s="9"/>
      <c r="W98" s="9">
        <v>33030</v>
      </c>
      <c r="X98" s="9">
        <v>4725</v>
      </c>
      <c r="Y98" s="9">
        <v>28305</v>
      </c>
      <c r="Z98" s="9"/>
      <c r="AA98" s="9">
        <v>76102</v>
      </c>
    </row>
    <row r="99" spans="1:27">
      <c r="A99" s="7">
        <v>89</v>
      </c>
      <c r="B99" s="7">
        <v>99</v>
      </c>
      <c r="C99" s="8" t="s">
        <v>122</v>
      </c>
      <c r="D99" s="8" t="s">
        <v>137</v>
      </c>
      <c r="E99" s="9">
        <v>4875</v>
      </c>
      <c r="F99" s="9">
        <v>4875</v>
      </c>
      <c r="G99" s="9"/>
      <c r="H99" s="9"/>
      <c r="I99" s="9"/>
      <c r="J99" s="9"/>
      <c r="K99" s="9">
        <v>2889</v>
      </c>
      <c r="L99" s="9"/>
      <c r="M99" s="9">
        <v>518506</v>
      </c>
      <c r="N99" s="9">
        <v>518506</v>
      </c>
      <c r="O99" s="9">
        <v>203078</v>
      </c>
      <c r="P99" s="9">
        <v>158572</v>
      </c>
      <c r="Q99" s="9">
        <v>259353</v>
      </c>
      <c r="R99" s="9">
        <v>28118</v>
      </c>
      <c r="S99" s="9">
        <v>5408</v>
      </c>
      <c r="T99" s="9">
        <v>5408</v>
      </c>
      <c r="U99" s="9">
        <v>22549</v>
      </c>
      <c r="V99" s="9"/>
      <c r="W99" s="9">
        <v>110436</v>
      </c>
      <c r="X99" s="9">
        <v>14602</v>
      </c>
      <c r="Y99" s="9">
        <v>95834</v>
      </c>
      <c r="Z99" s="9"/>
      <c r="AA99" s="9">
        <v>93500</v>
      </c>
    </row>
    <row r="100" spans="1:27">
      <c r="A100" s="7">
        <v>90</v>
      </c>
      <c r="B100" s="7">
        <v>90</v>
      </c>
      <c r="C100" s="8" t="s">
        <v>122</v>
      </c>
      <c r="D100" s="8" t="s">
        <v>138</v>
      </c>
      <c r="E100" s="9">
        <v>8950</v>
      </c>
      <c r="F100" s="9">
        <v>8950</v>
      </c>
      <c r="G100" s="9">
        <v>158</v>
      </c>
      <c r="H100" s="9"/>
      <c r="I100" s="9"/>
      <c r="J100" s="9"/>
      <c r="K100" s="9">
        <v>3257</v>
      </c>
      <c r="L100" s="9"/>
      <c r="M100" s="9">
        <v>348510</v>
      </c>
      <c r="N100" s="9">
        <v>348510</v>
      </c>
      <c r="O100" s="9">
        <v>139733</v>
      </c>
      <c r="P100" s="9">
        <v>109865</v>
      </c>
      <c r="Q100" s="9">
        <v>161007</v>
      </c>
      <c r="R100" s="9">
        <v>16042</v>
      </c>
      <c r="S100" s="9">
        <v>49120</v>
      </c>
      <c r="T100" s="9">
        <v>49120</v>
      </c>
      <c r="U100" s="9">
        <v>0</v>
      </c>
      <c r="V100" s="9"/>
      <c r="W100" s="9">
        <v>132625</v>
      </c>
      <c r="X100" s="9">
        <v>132625</v>
      </c>
      <c r="Y100" s="9">
        <v>0</v>
      </c>
      <c r="Z100" s="9"/>
      <c r="AA100" s="9">
        <f>63450-15148</f>
        <v>48302</v>
      </c>
    </row>
    <row r="101" spans="1:27">
      <c r="A101" s="7">
        <v>91</v>
      </c>
      <c r="B101" s="7">
        <v>127</v>
      </c>
      <c r="C101" s="8" t="s">
        <v>122</v>
      </c>
      <c r="D101" s="8" t="s">
        <v>139</v>
      </c>
      <c r="E101" s="9">
        <v>0</v>
      </c>
      <c r="F101" s="9"/>
      <c r="G101" s="9"/>
      <c r="H101" s="9"/>
      <c r="I101" s="9"/>
      <c r="J101" s="9"/>
      <c r="K101" s="9">
        <v>1679</v>
      </c>
      <c r="L101" s="9"/>
      <c r="M101" s="9">
        <v>464353</v>
      </c>
      <c r="N101" s="9">
        <v>464353</v>
      </c>
      <c r="O101" s="9">
        <v>164333</v>
      </c>
      <c r="P101" s="9">
        <v>122581</v>
      </c>
      <c r="Q101" s="9">
        <v>251931</v>
      </c>
      <c r="R101" s="9">
        <v>24570</v>
      </c>
      <c r="S101" s="9">
        <v>11547</v>
      </c>
      <c r="T101" s="9">
        <v>11547</v>
      </c>
      <c r="U101" s="9">
        <v>11972</v>
      </c>
      <c r="V101" s="9"/>
      <c r="W101" s="9">
        <v>82058</v>
      </c>
      <c r="X101" s="9">
        <v>31178</v>
      </c>
      <c r="Y101" s="9">
        <v>50880</v>
      </c>
      <c r="Z101" s="9"/>
      <c r="AA101" s="9">
        <v>87530</v>
      </c>
    </row>
    <row r="102" spans="1:27">
      <c r="A102" s="7">
        <v>92</v>
      </c>
      <c r="B102" s="7">
        <v>102</v>
      </c>
      <c r="C102" s="8" t="s">
        <v>122</v>
      </c>
      <c r="D102" s="8" t="s">
        <v>140</v>
      </c>
      <c r="E102" s="9">
        <v>0</v>
      </c>
      <c r="F102" s="9"/>
      <c r="G102" s="9"/>
      <c r="H102" s="9"/>
      <c r="I102" s="9"/>
      <c r="J102" s="9"/>
      <c r="K102" s="9">
        <v>322</v>
      </c>
      <c r="L102" s="9"/>
      <c r="M102" s="9">
        <v>248638</v>
      </c>
      <c r="N102" s="9">
        <v>248638</v>
      </c>
      <c r="O102" s="9">
        <v>86069</v>
      </c>
      <c r="P102" s="9">
        <v>65296</v>
      </c>
      <c r="Q102" s="9">
        <v>137956</v>
      </c>
      <c r="R102" s="9">
        <v>12197</v>
      </c>
      <c r="S102" s="9">
        <v>12109</v>
      </c>
      <c r="T102" s="9">
        <v>12109</v>
      </c>
      <c r="U102" s="9">
        <v>307</v>
      </c>
      <c r="V102" s="9"/>
      <c r="W102" s="9">
        <v>34000</v>
      </c>
      <c r="X102" s="9">
        <v>32695</v>
      </c>
      <c r="Y102" s="9">
        <v>1305</v>
      </c>
      <c r="Z102" s="9"/>
      <c r="AA102" s="9">
        <v>44200</v>
      </c>
    </row>
    <row r="103" spans="1:27">
      <c r="A103" s="7">
        <v>93</v>
      </c>
      <c r="B103" s="7">
        <v>125</v>
      </c>
      <c r="C103" s="8" t="s">
        <v>122</v>
      </c>
      <c r="D103" s="8" t="s">
        <v>141</v>
      </c>
      <c r="E103" s="9">
        <v>0</v>
      </c>
      <c r="F103" s="9"/>
      <c r="G103" s="9"/>
      <c r="H103" s="9"/>
      <c r="I103" s="9"/>
      <c r="J103" s="9"/>
      <c r="K103" s="9">
        <v>180</v>
      </c>
      <c r="L103" s="9"/>
      <c r="M103" s="9">
        <v>329490</v>
      </c>
      <c r="N103" s="9">
        <v>329490</v>
      </c>
      <c r="O103" s="9">
        <v>132630</v>
      </c>
      <c r="P103" s="9">
        <v>103957</v>
      </c>
      <c r="Q103" s="9">
        <v>171352</v>
      </c>
      <c r="R103" s="9">
        <v>10411</v>
      </c>
      <c r="S103" s="9">
        <v>2887</v>
      </c>
      <c r="T103" s="9">
        <v>2887</v>
      </c>
      <c r="U103" s="9">
        <v>12210</v>
      </c>
      <c r="V103" s="9"/>
      <c r="W103" s="9">
        <v>59687</v>
      </c>
      <c r="X103" s="9">
        <v>7796</v>
      </c>
      <c r="Y103" s="9">
        <v>51891</v>
      </c>
      <c r="Z103" s="9"/>
      <c r="AA103" s="9">
        <v>60883</v>
      </c>
    </row>
    <row r="104" spans="1:27">
      <c r="A104" s="7">
        <v>94</v>
      </c>
      <c r="B104" s="7">
        <v>94</v>
      </c>
      <c r="C104" s="8" t="s">
        <v>122</v>
      </c>
      <c r="D104" s="8" t="s">
        <v>142</v>
      </c>
      <c r="E104" s="9">
        <v>27711</v>
      </c>
      <c r="F104" s="9">
        <v>27711</v>
      </c>
      <c r="G104" s="9">
        <v>442</v>
      </c>
      <c r="H104" s="9"/>
      <c r="I104" s="9"/>
      <c r="J104" s="9">
        <v>1705</v>
      </c>
      <c r="K104" s="9">
        <f>5136-1</f>
        <v>5135</v>
      </c>
      <c r="L104" s="9">
        <f>1367-1</f>
        <v>1366</v>
      </c>
      <c r="M104" s="9">
        <v>868976</v>
      </c>
      <c r="N104" s="9">
        <v>868976</v>
      </c>
      <c r="O104" s="9">
        <v>273330</v>
      </c>
      <c r="P104" s="9">
        <v>241770</v>
      </c>
      <c r="Q104" s="9">
        <v>539227</v>
      </c>
      <c r="R104" s="9">
        <v>55569</v>
      </c>
      <c r="S104" s="9">
        <v>1137</v>
      </c>
      <c r="T104" s="9">
        <v>1137</v>
      </c>
      <c r="U104" s="9">
        <v>0</v>
      </c>
      <c r="V104" s="9"/>
      <c r="W104" s="9">
        <v>3070</v>
      </c>
      <c r="X104" s="9">
        <v>3070</v>
      </c>
      <c r="Y104" s="9">
        <v>0</v>
      </c>
      <c r="Z104" s="9"/>
      <c r="AA104" s="9">
        <f>179909-250</f>
        <v>179659</v>
      </c>
    </row>
    <row r="105" spans="1:27">
      <c r="A105" s="7">
        <v>95</v>
      </c>
      <c r="B105" s="7">
        <v>79</v>
      </c>
      <c r="C105" s="8" t="s">
        <v>122</v>
      </c>
      <c r="D105" s="8" t="s">
        <v>143</v>
      </c>
      <c r="E105" s="9">
        <v>27877</v>
      </c>
      <c r="F105" s="9">
        <v>27877</v>
      </c>
      <c r="G105" s="9">
        <v>245</v>
      </c>
      <c r="H105" s="9"/>
      <c r="I105" s="9"/>
      <c r="J105" s="9">
        <v>1268</v>
      </c>
      <c r="K105" s="9">
        <v>8828</v>
      </c>
      <c r="L105" s="9">
        <v>1928</v>
      </c>
      <c r="M105" s="9">
        <v>896122</v>
      </c>
      <c r="N105" s="9">
        <v>896122</v>
      </c>
      <c r="O105" s="9">
        <v>276591</v>
      </c>
      <c r="P105" s="9">
        <v>244719</v>
      </c>
      <c r="Q105" s="9">
        <v>521774</v>
      </c>
      <c r="R105" s="9">
        <v>57273</v>
      </c>
      <c r="S105" s="9">
        <v>5478</v>
      </c>
      <c r="T105" s="9">
        <v>5478</v>
      </c>
      <c r="U105" s="9">
        <v>35006</v>
      </c>
      <c r="V105" s="9"/>
      <c r="W105" s="9">
        <v>163565</v>
      </c>
      <c r="X105" s="9">
        <v>14791</v>
      </c>
      <c r="Y105" s="9">
        <v>148774</v>
      </c>
      <c r="Z105" s="9"/>
      <c r="AA105" s="9">
        <v>185426</v>
      </c>
    </row>
    <row r="106" spans="1:27">
      <c r="A106" s="7">
        <v>96</v>
      </c>
      <c r="B106" s="7">
        <v>133</v>
      </c>
      <c r="C106" s="8" t="s">
        <v>122</v>
      </c>
      <c r="D106" s="8" t="s">
        <v>144</v>
      </c>
      <c r="E106" s="9">
        <v>0</v>
      </c>
      <c r="F106" s="9"/>
      <c r="G106" s="9"/>
      <c r="H106" s="9"/>
      <c r="I106" s="9"/>
      <c r="J106" s="9"/>
      <c r="K106" s="9">
        <v>0</v>
      </c>
      <c r="L106" s="9"/>
      <c r="M106" s="9">
        <v>82429</v>
      </c>
      <c r="N106" s="9">
        <v>82429</v>
      </c>
      <c r="O106" s="9"/>
      <c r="P106" s="9"/>
      <c r="Q106" s="9"/>
      <c r="R106" s="9"/>
      <c r="S106" s="9">
        <v>22364</v>
      </c>
      <c r="T106" s="9">
        <v>22364</v>
      </c>
      <c r="U106" s="9">
        <v>47911</v>
      </c>
      <c r="V106" s="9"/>
      <c r="W106" s="9">
        <v>264000</v>
      </c>
      <c r="X106" s="9">
        <v>60375</v>
      </c>
      <c r="Y106" s="9">
        <v>203625</v>
      </c>
      <c r="Z106" s="9"/>
      <c r="AA106" s="9">
        <f>13368+10588</f>
        <v>23956</v>
      </c>
    </row>
    <row r="107" spans="1:27">
      <c r="A107" s="7">
        <v>97</v>
      </c>
      <c r="B107" s="7">
        <v>672</v>
      </c>
      <c r="C107" s="8" t="s">
        <v>122</v>
      </c>
      <c r="D107" s="8" t="s">
        <v>145</v>
      </c>
      <c r="E107" s="9">
        <v>0</v>
      </c>
      <c r="F107" s="9"/>
      <c r="G107" s="9"/>
      <c r="H107" s="9"/>
      <c r="I107" s="9"/>
      <c r="J107" s="9"/>
      <c r="K107" s="9">
        <v>0</v>
      </c>
      <c r="L107" s="9"/>
      <c r="M107" s="9">
        <v>0</v>
      </c>
      <c r="N107" s="9">
        <v>0</v>
      </c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</row>
    <row r="108" spans="1:27">
      <c r="A108" s="7">
        <v>98</v>
      </c>
      <c r="B108" s="7">
        <v>679</v>
      </c>
      <c r="C108" s="8" t="s">
        <v>122</v>
      </c>
      <c r="D108" s="8" t="s">
        <v>146</v>
      </c>
      <c r="E108" s="9">
        <v>0</v>
      </c>
      <c r="F108" s="9"/>
      <c r="G108" s="9"/>
      <c r="H108" s="9"/>
      <c r="I108" s="9"/>
      <c r="J108" s="9"/>
      <c r="K108" s="9">
        <v>437</v>
      </c>
      <c r="L108" s="9"/>
      <c r="M108" s="9">
        <v>103</v>
      </c>
      <c r="N108" s="9">
        <v>103</v>
      </c>
      <c r="O108" s="9">
        <v>103</v>
      </c>
      <c r="P108" s="9">
        <v>103</v>
      </c>
      <c r="Q108" s="9">
        <v>0</v>
      </c>
      <c r="R108" s="9"/>
      <c r="S108" s="9"/>
      <c r="T108" s="9"/>
      <c r="U108" s="9"/>
      <c r="V108" s="9"/>
      <c r="W108" s="9"/>
      <c r="X108" s="9"/>
      <c r="Y108" s="9"/>
      <c r="Z108" s="9"/>
      <c r="AA108" s="9">
        <v>0</v>
      </c>
    </row>
    <row r="109" spans="1:27">
      <c r="A109" s="7">
        <v>99</v>
      </c>
      <c r="B109" s="7">
        <v>698</v>
      </c>
      <c r="C109" s="8" t="s">
        <v>122</v>
      </c>
      <c r="D109" s="8" t="s">
        <v>147</v>
      </c>
      <c r="E109" s="9">
        <v>0</v>
      </c>
      <c r="F109" s="9"/>
      <c r="G109" s="9"/>
      <c r="H109" s="9"/>
      <c r="I109" s="9"/>
      <c r="J109" s="9"/>
      <c r="K109" s="9">
        <v>0</v>
      </c>
      <c r="L109" s="9"/>
      <c r="M109" s="9">
        <v>1194</v>
      </c>
      <c r="N109" s="9">
        <v>1194</v>
      </c>
      <c r="O109" s="9"/>
      <c r="P109" s="9"/>
      <c r="Q109" s="9"/>
      <c r="R109" s="9"/>
      <c r="S109" s="9">
        <v>1666</v>
      </c>
      <c r="T109" s="9">
        <v>1666</v>
      </c>
      <c r="U109" s="9">
        <v>0</v>
      </c>
      <c r="V109" s="9"/>
      <c r="W109" s="9">
        <v>4500</v>
      </c>
      <c r="X109" s="9">
        <v>4500</v>
      </c>
      <c r="Y109" s="9">
        <v>0</v>
      </c>
      <c r="Z109" s="9"/>
      <c r="AA109" s="9">
        <v>0</v>
      </c>
    </row>
    <row r="110" spans="1:27">
      <c r="A110" s="7">
        <v>100</v>
      </c>
      <c r="B110" s="7">
        <v>93</v>
      </c>
      <c r="C110" s="8" t="s">
        <v>122</v>
      </c>
      <c r="D110" s="8" t="s">
        <v>148</v>
      </c>
      <c r="E110" s="9">
        <v>9626</v>
      </c>
      <c r="F110" s="9">
        <v>9626</v>
      </c>
      <c r="G110" s="9"/>
      <c r="H110" s="9"/>
      <c r="I110" s="9"/>
      <c r="J110" s="9"/>
      <c r="K110" s="9">
        <v>2000</v>
      </c>
      <c r="L110" s="9"/>
      <c r="M110" s="9">
        <v>597247</v>
      </c>
      <c r="N110" s="9">
        <v>597247</v>
      </c>
      <c r="O110" s="9">
        <v>187764</v>
      </c>
      <c r="P110" s="9">
        <v>166650</v>
      </c>
      <c r="Q110" s="9">
        <v>369303</v>
      </c>
      <c r="R110" s="9">
        <v>38193</v>
      </c>
      <c r="S110" s="9">
        <v>2936</v>
      </c>
      <c r="T110" s="9">
        <v>2936</v>
      </c>
      <c r="U110" s="9">
        <v>0</v>
      </c>
      <c r="V110" s="9"/>
      <c r="W110" s="9">
        <v>7927</v>
      </c>
      <c r="X110" s="9">
        <v>7927</v>
      </c>
      <c r="Y110" s="9">
        <v>0</v>
      </c>
      <c r="Z110" s="9"/>
      <c r="AA110" s="9">
        <f>123652-826</f>
        <v>122826</v>
      </c>
    </row>
    <row r="111" spans="1:27">
      <c r="A111" s="7">
        <v>101</v>
      </c>
      <c r="B111" s="7">
        <v>119</v>
      </c>
      <c r="C111" s="8" t="s">
        <v>122</v>
      </c>
      <c r="D111" s="8" t="s">
        <v>149</v>
      </c>
      <c r="E111" s="9">
        <v>0</v>
      </c>
      <c r="F111" s="9"/>
      <c r="G111" s="9"/>
      <c r="H111" s="9"/>
      <c r="I111" s="9"/>
      <c r="J111" s="9"/>
      <c r="K111" s="9">
        <v>3114</v>
      </c>
      <c r="L111" s="9"/>
      <c r="M111" s="9">
        <v>777196</v>
      </c>
      <c r="N111" s="9">
        <v>777196</v>
      </c>
      <c r="O111" s="9">
        <v>243768</v>
      </c>
      <c r="P111" s="9">
        <v>217384</v>
      </c>
      <c r="Q111" s="9">
        <v>479456</v>
      </c>
      <c r="R111" s="9">
        <v>49701</v>
      </c>
      <c r="S111" s="9">
        <v>6148</v>
      </c>
      <c r="T111" s="9">
        <v>6148</v>
      </c>
      <c r="U111" s="9">
        <v>0</v>
      </c>
      <c r="V111" s="9"/>
      <c r="W111" s="9">
        <v>16600</v>
      </c>
      <c r="X111" s="9">
        <v>16600</v>
      </c>
      <c r="Y111" s="9">
        <v>0</v>
      </c>
      <c r="Z111" s="9"/>
      <c r="AA111" s="9">
        <f>160909-1635</f>
        <v>159274</v>
      </c>
    </row>
    <row r="112" spans="1:27">
      <c r="A112" s="7">
        <v>102</v>
      </c>
      <c r="B112" s="7">
        <v>439</v>
      </c>
      <c r="C112" s="8" t="s">
        <v>122</v>
      </c>
      <c r="D112" s="8" t="s">
        <v>150</v>
      </c>
      <c r="E112" s="9">
        <v>2659</v>
      </c>
      <c r="F112" s="9">
        <v>2659</v>
      </c>
      <c r="G112" s="9"/>
      <c r="H112" s="9"/>
      <c r="I112" s="9"/>
      <c r="J112" s="9"/>
      <c r="K112" s="9">
        <v>1127</v>
      </c>
      <c r="L112" s="9"/>
      <c r="M112" s="9">
        <v>285333</v>
      </c>
      <c r="N112" s="9">
        <v>285333</v>
      </c>
      <c r="O112" s="9">
        <v>111892</v>
      </c>
      <c r="P112" s="9">
        <v>87567</v>
      </c>
      <c r="Q112" s="9">
        <v>148065</v>
      </c>
      <c r="R112" s="9">
        <v>14491</v>
      </c>
      <c r="S112" s="9">
        <v>15370</v>
      </c>
      <c r="T112" s="9">
        <v>15370</v>
      </c>
      <c r="U112" s="9">
        <v>0</v>
      </c>
      <c r="V112" s="9"/>
      <c r="W112" s="9">
        <v>41499</v>
      </c>
      <c r="X112" s="9">
        <v>41499</v>
      </c>
      <c r="Y112" s="9">
        <v>0</v>
      </c>
      <c r="Z112" s="9"/>
      <c r="AA112" s="9">
        <f>51700-3906</f>
        <v>47794</v>
      </c>
    </row>
    <row r="113" spans="1:27">
      <c r="A113" s="7">
        <v>103</v>
      </c>
      <c r="B113" s="7">
        <v>417</v>
      </c>
      <c r="C113" s="8" t="s">
        <v>122</v>
      </c>
      <c r="D113" s="8" t="s">
        <v>151</v>
      </c>
      <c r="E113" s="9">
        <v>0</v>
      </c>
      <c r="F113" s="9"/>
      <c r="G113" s="9"/>
      <c r="H113" s="9"/>
      <c r="I113" s="9"/>
      <c r="J113" s="9"/>
      <c r="K113" s="9">
        <v>258</v>
      </c>
      <c r="L113" s="9"/>
      <c r="M113" s="9">
        <v>302336</v>
      </c>
      <c r="N113" s="9">
        <v>302336</v>
      </c>
      <c r="O113" s="9">
        <v>117154</v>
      </c>
      <c r="P113" s="9">
        <v>91113</v>
      </c>
      <c r="Q113" s="9">
        <v>151140</v>
      </c>
      <c r="R113" s="9">
        <v>13058</v>
      </c>
      <c r="S113" s="9">
        <v>5926</v>
      </c>
      <c r="T113" s="9">
        <v>5926</v>
      </c>
      <c r="U113" s="9">
        <v>15058</v>
      </c>
      <c r="V113" s="9"/>
      <c r="W113" s="9">
        <v>79996</v>
      </c>
      <c r="X113" s="9">
        <v>16000</v>
      </c>
      <c r="Y113" s="9">
        <v>63996</v>
      </c>
      <c r="Z113" s="9"/>
      <c r="AA113" s="9">
        <v>55300</v>
      </c>
    </row>
    <row r="114" spans="1:27">
      <c r="A114" s="7">
        <v>104</v>
      </c>
      <c r="B114" s="7">
        <v>415</v>
      </c>
      <c r="C114" s="8" t="s">
        <v>122</v>
      </c>
      <c r="D114" s="8" t="s">
        <v>152</v>
      </c>
      <c r="E114" s="9">
        <v>0</v>
      </c>
      <c r="F114" s="9"/>
      <c r="G114" s="9"/>
      <c r="H114" s="9"/>
      <c r="I114" s="9"/>
      <c r="J114" s="9"/>
      <c r="K114" s="9">
        <v>980</v>
      </c>
      <c r="L114" s="9"/>
      <c r="M114" s="9">
        <v>280542</v>
      </c>
      <c r="N114" s="9">
        <v>280542</v>
      </c>
      <c r="O114" s="9">
        <v>112687</v>
      </c>
      <c r="P114" s="9">
        <v>88716</v>
      </c>
      <c r="Q114" s="9">
        <v>150084</v>
      </c>
      <c r="R114" s="9">
        <v>13966</v>
      </c>
      <c r="S114" s="9">
        <v>5450</v>
      </c>
      <c r="T114" s="9">
        <v>5450</v>
      </c>
      <c r="U114" s="9">
        <v>0</v>
      </c>
      <c r="V114" s="9"/>
      <c r="W114" s="9">
        <v>14716</v>
      </c>
      <c r="X114" s="9">
        <v>14716</v>
      </c>
      <c r="Y114" s="9">
        <v>0</v>
      </c>
      <c r="Z114" s="9"/>
      <c r="AA114" s="9">
        <f>50730-1433</f>
        <v>49297</v>
      </c>
    </row>
    <row r="115" spans="1:27">
      <c r="A115" s="7">
        <v>105</v>
      </c>
      <c r="B115" s="7">
        <v>410</v>
      </c>
      <c r="C115" s="8" t="s">
        <v>122</v>
      </c>
      <c r="D115" s="8" t="s">
        <v>153</v>
      </c>
      <c r="E115" s="9">
        <v>0</v>
      </c>
      <c r="F115" s="9"/>
      <c r="G115" s="9"/>
      <c r="H115" s="9"/>
      <c r="I115" s="9"/>
      <c r="J115" s="9"/>
      <c r="K115" s="9">
        <v>0</v>
      </c>
      <c r="L115" s="9"/>
      <c r="M115" s="9">
        <v>0</v>
      </c>
      <c r="N115" s="9">
        <v>0</v>
      </c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</row>
    <row r="116" spans="1:27">
      <c r="A116" s="7">
        <v>106</v>
      </c>
      <c r="B116" s="7">
        <v>130</v>
      </c>
      <c r="C116" s="8" t="s">
        <v>122</v>
      </c>
      <c r="D116" s="8" t="s">
        <v>154</v>
      </c>
      <c r="E116" s="9">
        <v>0</v>
      </c>
      <c r="F116" s="9"/>
      <c r="G116" s="9"/>
      <c r="H116" s="9"/>
      <c r="I116" s="9"/>
      <c r="J116" s="9"/>
      <c r="K116" s="9">
        <v>0</v>
      </c>
      <c r="L116" s="9"/>
      <c r="M116" s="9">
        <v>61605</v>
      </c>
      <c r="N116" s="9">
        <v>61605</v>
      </c>
      <c r="O116" s="9"/>
      <c r="P116" s="9"/>
      <c r="Q116" s="9"/>
      <c r="R116" s="9"/>
      <c r="S116" s="9">
        <v>6297</v>
      </c>
      <c r="T116" s="9">
        <v>6297</v>
      </c>
      <c r="U116" s="9">
        <v>55308</v>
      </c>
      <c r="V116" s="9"/>
      <c r="W116" s="9">
        <v>252056</v>
      </c>
      <c r="X116" s="9">
        <v>17000</v>
      </c>
      <c r="Y116" s="9">
        <v>235056</v>
      </c>
      <c r="Z116" s="9"/>
      <c r="AA116" s="9">
        <v>27654</v>
      </c>
    </row>
    <row r="117" spans="1:27" ht="25.5">
      <c r="A117" s="7">
        <v>107</v>
      </c>
      <c r="B117" s="7">
        <v>440</v>
      </c>
      <c r="C117" s="8" t="s">
        <v>122</v>
      </c>
      <c r="D117" s="8" t="s">
        <v>155</v>
      </c>
      <c r="E117" s="9">
        <v>18991</v>
      </c>
      <c r="F117" s="9">
        <v>18991</v>
      </c>
      <c r="G117" s="9">
        <v>1111</v>
      </c>
      <c r="H117" s="9">
        <v>375</v>
      </c>
      <c r="I117" s="9"/>
      <c r="J117" s="9">
        <v>4248</v>
      </c>
      <c r="K117" s="9">
        <v>7918</v>
      </c>
      <c r="L117" s="9">
        <v>3812</v>
      </c>
      <c r="M117" s="9">
        <v>529168</v>
      </c>
      <c r="N117" s="9">
        <f>529168-100</f>
        <v>529068</v>
      </c>
      <c r="O117" s="9">
        <f>173132-100</f>
        <v>173032</v>
      </c>
      <c r="P117" s="9">
        <v>155697</v>
      </c>
      <c r="Q117" s="9">
        <v>280368</v>
      </c>
      <c r="R117" s="9">
        <v>31980</v>
      </c>
      <c r="S117" s="9">
        <v>597</v>
      </c>
      <c r="T117" s="9">
        <v>597</v>
      </c>
      <c r="U117" s="9">
        <v>43091</v>
      </c>
      <c r="V117" s="9"/>
      <c r="W117" s="9">
        <v>184749</v>
      </c>
      <c r="X117" s="9">
        <v>1612</v>
      </c>
      <c r="Y117" s="9">
        <v>183137</v>
      </c>
      <c r="Z117" s="9"/>
      <c r="AA117" s="9">
        <v>97956</v>
      </c>
    </row>
    <row r="118" spans="1:27">
      <c r="A118" s="7">
        <v>108</v>
      </c>
      <c r="B118" s="7">
        <v>786</v>
      </c>
      <c r="C118" s="8" t="s">
        <v>122</v>
      </c>
      <c r="D118" s="8" t="s">
        <v>156</v>
      </c>
      <c r="E118" s="9">
        <v>0</v>
      </c>
      <c r="F118" s="9"/>
      <c r="G118" s="9"/>
      <c r="H118" s="9"/>
      <c r="I118" s="9"/>
      <c r="J118" s="9"/>
      <c r="K118" s="9">
        <v>5</v>
      </c>
      <c r="L118" s="9"/>
      <c r="M118" s="9">
        <v>1</v>
      </c>
      <c r="N118" s="9">
        <v>1</v>
      </c>
      <c r="O118" s="9">
        <v>1</v>
      </c>
      <c r="P118" s="9">
        <v>1</v>
      </c>
      <c r="Q118" s="9">
        <v>0</v>
      </c>
      <c r="R118" s="9"/>
      <c r="S118" s="9"/>
      <c r="T118" s="9"/>
      <c r="U118" s="9"/>
      <c r="V118" s="9"/>
      <c r="W118" s="9"/>
      <c r="X118" s="9"/>
      <c r="Y118" s="9"/>
      <c r="Z118" s="9"/>
      <c r="AA118" s="9">
        <v>0</v>
      </c>
    </row>
    <row r="119" spans="1:27">
      <c r="A119" s="7">
        <v>109</v>
      </c>
      <c r="B119" s="7">
        <v>780</v>
      </c>
      <c r="C119" s="8" t="s">
        <v>122</v>
      </c>
      <c r="D119" s="8" t="s">
        <v>157</v>
      </c>
      <c r="E119" s="9">
        <v>0</v>
      </c>
      <c r="F119" s="9"/>
      <c r="G119" s="9"/>
      <c r="H119" s="9"/>
      <c r="I119" s="9"/>
      <c r="J119" s="9"/>
      <c r="K119" s="9">
        <v>173</v>
      </c>
      <c r="L119" s="9"/>
      <c r="M119" s="9">
        <v>0</v>
      </c>
      <c r="N119" s="9">
        <v>0</v>
      </c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</row>
    <row r="120" spans="1:27">
      <c r="A120" s="7">
        <v>110</v>
      </c>
      <c r="B120" s="7">
        <v>782</v>
      </c>
      <c r="C120" s="8" t="s">
        <v>122</v>
      </c>
      <c r="D120" s="8" t="s">
        <v>158</v>
      </c>
      <c r="E120" s="9">
        <v>0</v>
      </c>
      <c r="F120" s="9"/>
      <c r="G120" s="9"/>
      <c r="H120" s="9"/>
      <c r="I120" s="9"/>
      <c r="J120" s="9"/>
      <c r="K120" s="9">
        <v>0</v>
      </c>
      <c r="L120" s="9"/>
      <c r="M120" s="9">
        <v>13116</v>
      </c>
      <c r="N120" s="9">
        <v>13116</v>
      </c>
      <c r="O120" s="9"/>
      <c r="P120" s="9"/>
      <c r="Q120" s="9"/>
      <c r="R120" s="9"/>
      <c r="S120" s="9">
        <v>3704</v>
      </c>
      <c r="T120" s="9">
        <v>3704</v>
      </c>
      <c r="U120" s="9">
        <v>9412</v>
      </c>
      <c r="V120" s="9"/>
      <c r="W120" s="9">
        <v>50000</v>
      </c>
      <c r="X120" s="9">
        <v>10000</v>
      </c>
      <c r="Y120" s="9">
        <v>40000</v>
      </c>
      <c r="Z120" s="9"/>
      <c r="AA120" s="9">
        <v>4706</v>
      </c>
    </row>
    <row r="121" spans="1:27">
      <c r="A121" s="7">
        <v>111</v>
      </c>
      <c r="B121" s="7">
        <v>788</v>
      </c>
      <c r="C121" s="8" t="s">
        <v>122</v>
      </c>
      <c r="D121" s="8" t="s">
        <v>159</v>
      </c>
      <c r="E121" s="9">
        <v>0</v>
      </c>
      <c r="F121" s="9"/>
      <c r="G121" s="9"/>
      <c r="H121" s="9"/>
      <c r="I121" s="9"/>
      <c r="J121" s="9"/>
      <c r="K121" s="9">
        <v>0</v>
      </c>
      <c r="L121" s="9"/>
      <c r="M121" s="9">
        <v>9784</v>
      </c>
      <c r="N121" s="9">
        <v>9784</v>
      </c>
      <c r="O121" s="9"/>
      <c r="P121" s="9"/>
      <c r="Q121" s="9"/>
      <c r="R121" s="9"/>
      <c r="S121" s="9">
        <v>7697</v>
      </c>
      <c r="T121" s="9">
        <v>7697</v>
      </c>
      <c r="U121" s="9">
        <v>2087</v>
      </c>
      <c r="V121" s="9"/>
      <c r="W121" s="9">
        <v>29650</v>
      </c>
      <c r="X121" s="9">
        <v>20782</v>
      </c>
      <c r="Y121" s="9">
        <v>8868</v>
      </c>
      <c r="Z121" s="9"/>
      <c r="AA121" s="9">
        <v>1043</v>
      </c>
    </row>
    <row r="122" spans="1:27">
      <c r="A122" s="7">
        <v>112</v>
      </c>
      <c r="B122" s="7">
        <v>765</v>
      </c>
      <c r="C122" s="8" t="s">
        <v>122</v>
      </c>
      <c r="D122" s="8" t="s">
        <v>160</v>
      </c>
      <c r="E122" s="9">
        <v>0</v>
      </c>
      <c r="F122" s="9"/>
      <c r="G122" s="9"/>
      <c r="H122" s="9"/>
      <c r="I122" s="9"/>
      <c r="J122" s="9"/>
      <c r="K122" s="9">
        <v>700</v>
      </c>
      <c r="L122" s="9"/>
      <c r="M122" s="9">
        <v>0</v>
      </c>
      <c r="N122" s="9">
        <v>0</v>
      </c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</row>
    <row r="123" spans="1:27">
      <c r="A123" s="7">
        <v>113</v>
      </c>
      <c r="B123" s="7">
        <v>769</v>
      </c>
      <c r="C123" s="8" t="s">
        <v>122</v>
      </c>
      <c r="D123" s="8" t="s">
        <v>161</v>
      </c>
      <c r="E123" s="9">
        <v>0</v>
      </c>
      <c r="F123" s="9"/>
      <c r="G123" s="9"/>
      <c r="H123" s="9"/>
      <c r="I123" s="9"/>
      <c r="J123" s="9"/>
      <c r="K123" s="9">
        <v>607</v>
      </c>
      <c r="L123" s="9">
        <v>18</v>
      </c>
      <c r="M123" s="9">
        <v>0</v>
      </c>
      <c r="N123" s="9">
        <v>0</v>
      </c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</row>
    <row r="124" spans="1:27">
      <c r="A124" s="7">
        <v>114</v>
      </c>
      <c r="B124" s="7">
        <v>738</v>
      </c>
      <c r="C124" s="8" t="s">
        <v>122</v>
      </c>
      <c r="D124" s="8" t="s">
        <v>162</v>
      </c>
      <c r="E124" s="9">
        <v>0</v>
      </c>
      <c r="F124" s="9"/>
      <c r="G124" s="9"/>
      <c r="H124" s="9"/>
      <c r="I124" s="9"/>
      <c r="J124" s="9"/>
      <c r="K124" s="9">
        <v>0</v>
      </c>
      <c r="L124" s="9"/>
      <c r="M124" s="9">
        <v>26732</v>
      </c>
      <c r="N124" s="9">
        <v>26732</v>
      </c>
      <c r="O124" s="9"/>
      <c r="P124" s="9"/>
      <c r="Q124" s="9"/>
      <c r="R124" s="9"/>
      <c r="S124" s="9">
        <v>3133</v>
      </c>
      <c r="T124" s="9">
        <v>3133</v>
      </c>
      <c r="U124" s="9">
        <v>23599</v>
      </c>
      <c r="V124" s="9"/>
      <c r="W124" s="9">
        <v>108755</v>
      </c>
      <c r="X124" s="9">
        <v>8458</v>
      </c>
      <c r="Y124" s="9">
        <v>100297</v>
      </c>
      <c r="Z124" s="9"/>
      <c r="AA124" s="9">
        <v>11800</v>
      </c>
    </row>
    <row r="125" spans="1:27">
      <c r="A125" s="7">
        <v>115</v>
      </c>
      <c r="B125" s="7">
        <v>689</v>
      </c>
      <c r="C125" s="8" t="s">
        <v>122</v>
      </c>
      <c r="D125" s="8" t="s">
        <v>163</v>
      </c>
      <c r="E125" s="9">
        <v>480</v>
      </c>
      <c r="F125" s="9">
        <v>480</v>
      </c>
      <c r="G125" s="9"/>
      <c r="H125" s="9"/>
      <c r="I125" s="9"/>
      <c r="J125" s="9"/>
      <c r="K125" s="9">
        <v>0</v>
      </c>
      <c r="L125" s="9"/>
      <c r="M125" s="9">
        <v>0</v>
      </c>
      <c r="N125" s="9">
        <v>0</v>
      </c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</row>
    <row r="126" spans="1:27">
      <c r="A126" s="7">
        <v>116</v>
      </c>
      <c r="B126" s="7">
        <v>781</v>
      </c>
      <c r="C126" s="8" t="s">
        <v>122</v>
      </c>
      <c r="D126" s="8" t="s">
        <v>164</v>
      </c>
      <c r="E126" s="9">
        <v>0</v>
      </c>
      <c r="F126" s="9"/>
      <c r="G126" s="9"/>
      <c r="H126" s="9"/>
      <c r="I126" s="9"/>
      <c r="J126" s="9"/>
      <c r="K126" s="9">
        <v>300</v>
      </c>
      <c r="L126" s="9"/>
      <c r="M126" s="9">
        <v>0</v>
      </c>
      <c r="N126" s="9">
        <v>0</v>
      </c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</row>
    <row r="127" spans="1:27">
      <c r="A127" s="7">
        <v>117</v>
      </c>
      <c r="B127" s="7">
        <v>792</v>
      </c>
      <c r="C127" s="8" t="s">
        <v>122</v>
      </c>
      <c r="D127" s="8" t="s">
        <v>165</v>
      </c>
      <c r="E127" s="9">
        <v>0</v>
      </c>
      <c r="F127" s="9"/>
      <c r="G127" s="9"/>
      <c r="H127" s="9"/>
      <c r="I127" s="9"/>
      <c r="J127" s="9"/>
      <c r="K127" s="9">
        <v>0</v>
      </c>
      <c r="L127" s="9"/>
      <c r="M127" s="9">
        <v>7554</v>
      </c>
      <c r="N127" s="9">
        <v>7554</v>
      </c>
      <c r="O127" s="9"/>
      <c r="P127" s="9"/>
      <c r="Q127" s="9"/>
      <c r="R127" s="9"/>
      <c r="S127" s="9">
        <v>2133</v>
      </c>
      <c r="T127" s="9">
        <v>2133</v>
      </c>
      <c r="U127" s="9">
        <v>5421</v>
      </c>
      <c r="V127" s="9"/>
      <c r="W127" s="9">
        <v>28800</v>
      </c>
      <c r="X127" s="9">
        <v>5760</v>
      </c>
      <c r="Y127" s="9">
        <v>23040</v>
      </c>
      <c r="Z127" s="9"/>
      <c r="AA127" s="9">
        <v>2711</v>
      </c>
    </row>
    <row r="128" spans="1:27">
      <c r="A128" s="7">
        <v>118</v>
      </c>
      <c r="B128" s="7">
        <v>658</v>
      </c>
      <c r="C128" s="8" t="s">
        <v>122</v>
      </c>
      <c r="D128" s="8" t="s">
        <v>166</v>
      </c>
      <c r="E128" s="9">
        <v>0</v>
      </c>
      <c r="F128" s="9"/>
      <c r="G128" s="9"/>
      <c r="H128" s="9"/>
      <c r="I128" s="9"/>
      <c r="J128" s="9"/>
      <c r="K128" s="9">
        <v>0</v>
      </c>
      <c r="L128" s="9"/>
      <c r="M128" s="9">
        <v>0</v>
      </c>
      <c r="N128" s="9">
        <v>0</v>
      </c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</row>
    <row r="129" spans="1:27">
      <c r="A129" s="7">
        <v>119</v>
      </c>
      <c r="B129" s="7">
        <v>787</v>
      </c>
      <c r="C129" s="8" t="s">
        <v>122</v>
      </c>
      <c r="D129" s="8" t="s">
        <v>167</v>
      </c>
      <c r="E129" s="9">
        <v>0</v>
      </c>
      <c r="F129" s="9"/>
      <c r="G129" s="9"/>
      <c r="H129" s="9"/>
      <c r="I129" s="9"/>
      <c r="J129" s="9"/>
      <c r="K129" s="9">
        <v>0</v>
      </c>
      <c r="L129" s="9"/>
      <c r="M129" s="9">
        <v>0</v>
      </c>
      <c r="N129" s="9">
        <v>0</v>
      </c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</row>
    <row r="130" spans="1:27">
      <c r="A130" s="7">
        <v>120</v>
      </c>
      <c r="B130" s="7">
        <v>760</v>
      </c>
      <c r="C130" s="8" t="s">
        <v>122</v>
      </c>
      <c r="D130" s="8" t="s">
        <v>168</v>
      </c>
      <c r="E130" s="9">
        <v>0</v>
      </c>
      <c r="F130" s="9"/>
      <c r="G130" s="9"/>
      <c r="H130" s="9"/>
      <c r="I130" s="9"/>
      <c r="J130" s="9"/>
      <c r="K130" s="9">
        <v>550</v>
      </c>
      <c r="L130" s="9"/>
      <c r="M130" s="9">
        <v>2100</v>
      </c>
      <c r="N130" s="9">
        <v>2100</v>
      </c>
      <c r="O130" s="9">
        <v>700</v>
      </c>
      <c r="P130" s="9">
        <v>700</v>
      </c>
      <c r="Q130" s="9">
        <v>1400</v>
      </c>
      <c r="R130" s="9"/>
      <c r="S130" s="9"/>
      <c r="T130" s="9"/>
      <c r="U130" s="9"/>
      <c r="V130" s="9"/>
      <c r="W130" s="9"/>
      <c r="X130" s="9"/>
      <c r="Y130" s="9"/>
      <c r="Z130" s="9"/>
      <c r="AA130" s="9">
        <v>700</v>
      </c>
    </row>
    <row r="131" spans="1:27">
      <c r="A131" s="7">
        <v>121</v>
      </c>
      <c r="B131" s="7">
        <v>796</v>
      </c>
      <c r="C131" s="8" t="s">
        <v>122</v>
      </c>
      <c r="D131" s="8" t="s">
        <v>169</v>
      </c>
      <c r="E131" s="9">
        <v>0</v>
      </c>
      <c r="F131" s="9"/>
      <c r="G131" s="9"/>
      <c r="H131" s="9"/>
      <c r="I131" s="9"/>
      <c r="J131" s="9"/>
      <c r="K131" s="9">
        <v>0</v>
      </c>
      <c r="L131" s="9"/>
      <c r="M131" s="9">
        <v>0</v>
      </c>
      <c r="N131" s="9">
        <v>0</v>
      </c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</row>
    <row r="132" spans="1:27">
      <c r="A132" s="7">
        <v>122</v>
      </c>
      <c r="B132" s="7">
        <v>795</v>
      </c>
      <c r="C132" s="8" t="s">
        <v>122</v>
      </c>
      <c r="D132" s="8" t="s">
        <v>170</v>
      </c>
      <c r="E132" s="9">
        <v>0</v>
      </c>
      <c r="F132" s="9"/>
      <c r="G132" s="9"/>
      <c r="H132" s="9"/>
      <c r="I132" s="9"/>
      <c r="J132" s="9"/>
      <c r="K132" s="9">
        <v>0</v>
      </c>
      <c r="L132" s="9"/>
      <c r="M132" s="9">
        <v>0</v>
      </c>
      <c r="N132" s="9">
        <v>0</v>
      </c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</row>
    <row r="133" spans="1:27">
      <c r="A133" s="7">
        <v>123</v>
      </c>
      <c r="B133" s="7">
        <v>668</v>
      </c>
      <c r="C133" s="8" t="s">
        <v>122</v>
      </c>
      <c r="D133" s="8" t="s">
        <v>171</v>
      </c>
      <c r="E133" s="9">
        <v>520</v>
      </c>
      <c r="F133" s="9">
        <v>520</v>
      </c>
      <c r="G133" s="9"/>
      <c r="H133" s="9"/>
      <c r="I133" s="9"/>
      <c r="J133" s="9"/>
      <c r="K133" s="9">
        <v>0</v>
      </c>
      <c r="L133" s="9"/>
      <c r="M133" s="9">
        <v>0</v>
      </c>
      <c r="N133" s="9">
        <v>0</v>
      </c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</row>
    <row r="134" spans="1:27">
      <c r="A134" s="7">
        <v>124</v>
      </c>
      <c r="B134" s="7">
        <v>707</v>
      </c>
      <c r="C134" s="8" t="s">
        <v>122</v>
      </c>
      <c r="D134" s="8" t="s">
        <v>172</v>
      </c>
      <c r="E134" s="9">
        <v>0</v>
      </c>
      <c r="F134" s="9"/>
      <c r="G134" s="9"/>
      <c r="H134" s="9"/>
      <c r="I134" s="9"/>
      <c r="J134" s="9"/>
      <c r="K134" s="9">
        <v>280</v>
      </c>
      <c r="L134" s="9"/>
      <c r="M134" s="9">
        <v>0</v>
      </c>
      <c r="N134" s="9">
        <v>0</v>
      </c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</row>
    <row r="135" spans="1:27">
      <c r="A135" s="7">
        <v>125</v>
      </c>
      <c r="B135" s="7">
        <v>677</v>
      </c>
      <c r="C135" s="8" t="s">
        <v>122</v>
      </c>
      <c r="D135" s="8" t="s">
        <v>173</v>
      </c>
      <c r="E135" s="9">
        <v>0</v>
      </c>
      <c r="F135" s="9"/>
      <c r="G135" s="9"/>
      <c r="H135" s="9"/>
      <c r="I135" s="9"/>
      <c r="J135" s="9"/>
      <c r="K135" s="9">
        <v>0</v>
      </c>
      <c r="L135" s="9"/>
      <c r="M135" s="9">
        <v>0</v>
      </c>
      <c r="N135" s="9">
        <v>0</v>
      </c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</row>
    <row r="136" spans="1:27">
      <c r="A136" s="7">
        <v>126</v>
      </c>
      <c r="B136" s="7">
        <v>635</v>
      </c>
      <c r="C136" s="8" t="s">
        <v>122</v>
      </c>
      <c r="D136" s="8" t="s">
        <v>174</v>
      </c>
      <c r="E136" s="9">
        <v>455</v>
      </c>
      <c r="F136" s="9">
        <v>455</v>
      </c>
      <c r="G136" s="9"/>
      <c r="H136" s="9"/>
      <c r="I136" s="9"/>
      <c r="J136" s="9"/>
      <c r="K136" s="9">
        <v>403</v>
      </c>
      <c r="L136" s="9">
        <v>228</v>
      </c>
      <c r="M136" s="9">
        <v>23719</v>
      </c>
      <c r="N136" s="9">
        <v>23719</v>
      </c>
      <c r="O136" s="9">
        <v>23719</v>
      </c>
      <c r="P136" s="9">
        <v>23719</v>
      </c>
      <c r="Q136" s="9">
        <v>0</v>
      </c>
      <c r="R136" s="9"/>
      <c r="S136" s="9"/>
      <c r="T136" s="9"/>
      <c r="U136" s="9"/>
      <c r="V136" s="9"/>
      <c r="W136" s="9"/>
      <c r="X136" s="9"/>
      <c r="Y136" s="9"/>
      <c r="Z136" s="9"/>
      <c r="AA136" s="9">
        <v>0</v>
      </c>
    </row>
    <row r="137" spans="1:27">
      <c r="A137" s="7">
        <v>127</v>
      </c>
      <c r="B137" s="7">
        <v>733</v>
      </c>
      <c r="C137" s="8" t="s">
        <v>122</v>
      </c>
      <c r="D137" s="8" t="s">
        <v>175</v>
      </c>
      <c r="E137" s="9">
        <v>1481</v>
      </c>
      <c r="F137" s="9">
        <v>1481</v>
      </c>
      <c r="G137" s="9"/>
      <c r="H137" s="9">
        <v>345</v>
      </c>
      <c r="I137" s="9"/>
      <c r="J137" s="9"/>
      <c r="K137" s="9">
        <v>120</v>
      </c>
      <c r="L137" s="9">
        <v>120</v>
      </c>
      <c r="M137" s="9">
        <v>0</v>
      </c>
      <c r="N137" s="9">
        <v>0</v>
      </c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</row>
    <row r="138" spans="1:27" ht="25.5">
      <c r="A138" s="7">
        <v>128</v>
      </c>
      <c r="B138" s="7">
        <v>634</v>
      </c>
      <c r="C138" s="8" t="s">
        <v>122</v>
      </c>
      <c r="D138" s="8" t="s">
        <v>176</v>
      </c>
      <c r="E138" s="9">
        <v>0</v>
      </c>
      <c r="F138" s="9"/>
      <c r="G138" s="9"/>
      <c r="H138" s="9"/>
      <c r="I138" s="9"/>
      <c r="J138" s="9"/>
      <c r="K138" s="9">
        <v>250</v>
      </c>
      <c r="L138" s="9"/>
      <c r="M138" s="9">
        <v>2240</v>
      </c>
      <c r="N138" s="9">
        <v>2240</v>
      </c>
      <c r="O138" s="9">
        <v>840</v>
      </c>
      <c r="P138" s="9">
        <v>840</v>
      </c>
      <c r="Q138" s="9">
        <v>1400</v>
      </c>
      <c r="R138" s="9"/>
      <c r="S138" s="9"/>
      <c r="T138" s="9"/>
      <c r="U138" s="9"/>
      <c r="V138" s="9"/>
      <c r="W138" s="9"/>
      <c r="X138" s="9"/>
      <c r="Y138" s="9"/>
      <c r="Z138" s="9"/>
      <c r="AA138" s="9">
        <v>700</v>
      </c>
    </row>
    <row r="139" spans="1:27">
      <c r="A139" s="7">
        <v>129</v>
      </c>
      <c r="B139" s="7">
        <v>739</v>
      </c>
      <c r="C139" s="8" t="s">
        <v>122</v>
      </c>
      <c r="D139" s="8" t="s">
        <v>177</v>
      </c>
      <c r="E139" s="9">
        <v>0</v>
      </c>
      <c r="F139" s="9"/>
      <c r="G139" s="9"/>
      <c r="H139" s="9"/>
      <c r="I139" s="9"/>
      <c r="J139" s="9"/>
      <c r="K139" s="9">
        <v>0</v>
      </c>
      <c r="L139" s="9"/>
      <c r="M139" s="9">
        <v>0</v>
      </c>
      <c r="N139" s="9">
        <v>0</v>
      </c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</row>
    <row r="140" spans="1:27">
      <c r="A140" s="7">
        <v>130</v>
      </c>
      <c r="B140" s="7">
        <v>766</v>
      </c>
      <c r="C140" s="8" t="s">
        <v>122</v>
      </c>
      <c r="D140" s="8" t="s">
        <v>178</v>
      </c>
      <c r="E140" s="9">
        <v>0</v>
      </c>
      <c r="F140" s="9"/>
      <c r="G140" s="9"/>
      <c r="H140" s="9"/>
      <c r="I140" s="9"/>
      <c r="J140" s="9"/>
      <c r="K140" s="9">
        <v>219</v>
      </c>
      <c r="L140" s="9">
        <v>219</v>
      </c>
      <c r="M140" s="9">
        <v>0</v>
      </c>
      <c r="N140" s="9">
        <v>0</v>
      </c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</row>
    <row r="141" spans="1:27">
      <c r="A141" s="7">
        <v>131</v>
      </c>
      <c r="B141" s="7">
        <v>771</v>
      </c>
      <c r="C141" s="8" t="s">
        <v>122</v>
      </c>
      <c r="D141" s="8" t="s">
        <v>179</v>
      </c>
      <c r="E141" s="9">
        <v>0</v>
      </c>
      <c r="F141" s="9"/>
      <c r="G141" s="9"/>
      <c r="H141" s="9"/>
      <c r="I141" s="9"/>
      <c r="J141" s="9"/>
      <c r="K141" s="9">
        <v>2111</v>
      </c>
      <c r="L141" s="9"/>
      <c r="M141" s="9">
        <v>203950</v>
      </c>
      <c r="N141" s="9">
        <v>203950</v>
      </c>
      <c r="O141" s="9">
        <v>138075</v>
      </c>
      <c r="P141" s="9">
        <v>125228</v>
      </c>
      <c r="Q141" s="9">
        <v>38336</v>
      </c>
      <c r="R141" s="9">
        <v>27539</v>
      </c>
      <c r="S141" s="9"/>
      <c r="T141" s="9"/>
      <c r="U141" s="9"/>
      <c r="V141" s="9"/>
      <c r="W141" s="9"/>
      <c r="X141" s="9"/>
      <c r="Y141" s="9"/>
      <c r="Z141" s="9"/>
      <c r="AA141" s="9">
        <v>11980</v>
      </c>
    </row>
    <row r="142" spans="1:27">
      <c r="A142" s="7">
        <v>132</v>
      </c>
      <c r="B142" s="7">
        <v>632</v>
      </c>
      <c r="C142" s="8" t="s">
        <v>122</v>
      </c>
      <c r="D142" s="8" t="s">
        <v>180</v>
      </c>
      <c r="E142" s="9">
        <v>0</v>
      </c>
      <c r="F142" s="9"/>
      <c r="G142" s="9"/>
      <c r="H142" s="9"/>
      <c r="I142" s="9"/>
      <c r="J142" s="9"/>
      <c r="K142" s="9">
        <v>0</v>
      </c>
      <c r="L142" s="9"/>
      <c r="M142" s="9">
        <v>21364</v>
      </c>
      <c r="N142" s="9">
        <v>21364</v>
      </c>
      <c r="O142" s="9"/>
      <c r="P142" s="9"/>
      <c r="Q142" s="9"/>
      <c r="R142" s="9"/>
      <c r="S142" s="9">
        <v>1675</v>
      </c>
      <c r="T142" s="9">
        <v>1675</v>
      </c>
      <c r="U142" s="9">
        <v>19689</v>
      </c>
      <c r="V142" s="9"/>
      <c r="W142" s="9">
        <v>88200</v>
      </c>
      <c r="X142" s="9">
        <v>4523</v>
      </c>
      <c r="Y142" s="9">
        <v>83677</v>
      </c>
      <c r="Z142" s="9"/>
      <c r="AA142" s="9">
        <v>9844</v>
      </c>
    </row>
    <row r="143" spans="1:27">
      <c r="A143" s="7">
        <v>133</v>
      </c>
      <c r="B143" s="7">
        <v>745</v>
      </c>
      <c r="C143" s="8" t="s">
        <v>122</v>
      </c>
      <c r="D143" s="8" t="s">
        <v>181</v>
      </c>
      <c r="E143" s="9">
        <v>0</v>
      </c>
      <c r="F143" s="9"/>
      <c r="G143" s="9"/>
      <c r="H143" s="9"/>
      <c r="I143" s="9"/>
      <c r="J143" s="9"/>
      <c r="K143" s="9">
        <v>0</v>
      </c>
      <c r="L143" s="9"/>
      <c r="M143" s="9">
        <v>7274</v>
      </c>
      <c r="N143" s="9">
        <v>7274</v>
      </c>
      <c r="O143" s="9"/>
      <c r="P143" s="9"/>
      <c r="Q143" s="9"/>
      <c r="R143" s="9"/>
      <c r="S143" s="9">
        <v>815</v>
      </c>
      <c r="T143" s="9">
        <v>815</v>
      </c>
      <c r="U143" s="9">
        <v>6459</v>
      </c>
      <c r="V143" s="9"/>
      <c r="W143" s="9">
        <v>29650</v>
      </c>
      <c r="X143" s="9">
        <v>2200</v>
      </c>
      <c r="Y143" s="9">
        <v>27450</v>
      </c>
      <c r="Z143" s="9"/>
      <c r="AA143" s="9">
        <v>3229</v>
      </c>
    </row>
    <row r="144" spans="1:27">
      <c r="A144" s="7">
        <v>134</v>
      </c>
      <c r="B144" s="7">
        <v>785</v>
      </c>
      <c r="C144" s="8" t="s">
        <v>122</v>
      </c>
      <c r="D144" s="8" t="s">
        <v>182</v>
      </c>
      <c r="E144" s="9">
        <v>250</v>
      </c>
      <c r="F144" s="9">
        <v>250</v>
      </c>
      <c r="G144" s="9"/>
      <c r="H144" s="9"/>
      <c r="I144" s="9"/>
      <c r="J144" s="9"/>
      <c r="K144" s="9">
        <v>475</v>
      </c>
      <c r="L144" s="9"/>
      <c r="M144" s="9">
        <v>3300</v>
      </c>
      <c r="N144" s="9">
        <v>3300</v>
      </c>
      <c r="O144" s="9">
        <v>1000</v>
      </c>
      <c r="P144" s="9">
        <v>1000</v>
      </c>
      <c r="Q144" s="9">
        <v>2300</v>
      </c>
      <c r="R144" s="9"/>
      <c r="S144" s="9"/>
      <c r="T144" s="9"/>
      <c r="U144" s="9"/>
      <c r="V144" s="9"/>
      <c r="W144" s="9"/>
      <c r="X144" s="9"/>
      <c r="Y144" s="9"/>
      <c r="Z144" s="9"/>
      <c r="AA144" s="9">
        <v>1150</v>
      </c>
    </row>
    <row r="145" spans="1:27">
      <c r="A145" s="7">
        <v>135</v>
      </c>
      <c r="B145" s="7">
        <v>401</v>
      </c>
      <c r="C145" s="8" t="s">
        <v>122</v>
      </c>
      <c r="D145" s="8" t="s">
        <v>183</v>
      </c>
      <c r="E145" s="9">
        <v>0</v>
      </c>
      <c r="F145" s="9"/>
      <c r="G145" s="9"/>
      <c r="H145" s="9"/>
      <c r="I145" s="9"/>
      <c r="J145" s="9"/>
      <c r="K145" s="9">
        <v>0</v>
      </c>
      <c r="L145" s="9"/>
      <c r="M145" s="9">
        <v>105889</v>
      </c>
      <c r="N145" s="9">
        <v>105889</v>
      </c>
      <c r="O145" s="9"/>
      <c r="P145" s="9"/>
      <c r="Q145" s="9"/>
      <c r="R145" s="9"/>
      <c r="S145" s="9">
        <v>4212</v>
      </c>
      <c r="T145" s="9">
        <v>4212</v>
      </c>
      <c r="U145" s="9">
        <v>101677</v>
      </c>
      <c r="V145" s="9"/>
      <c r="W145" s="9">
        <v>443500</v>
      </c>
      <c r="X145" s="9">
        <v>11372</v>
      </c>
      <c r="Y145" s="9">
        <v>432128</v>
      </c>
      <c r="Z145" s="9"/>
      <c r="AA145" s="9">
        <v>50839</v>
      </c>
    </row>
    <row r="146" spans="1:27">
      <c r="A146" s="7">
        <v>136</v>
      </c>
      <c r="B146" s="7">
        <v>132</v>
      </c>
      <c r="C146" s="8" t="s">
        <v>122</v>
      </c>
      <c r="D146" s="8" t="s">
        <v>184</v>
      </c>
      <c r="E146" s="9">
        <v>0</v>
      </c>
      <c r="F146" s="9"/>
      <c r="G146" s="9"/>
      <c r="H146" s="9"/>
      <c r="I146" s="9"/>
      <c r="J146" s="9"/>
      <c r="K146" s="9">
        <v>0</v>
      </c>
      <c r="L146" s="9"/>
      <c r="M146" s="9">
        <v>77852</v>
      </c>
      <c r="N146" s="9">
        <v>77852</v>
      </c>
      <c r="O146" s="9"/>
      <c r="P146" s="9"/>
      <c r="Q146" s="9"/>
      <c r="R146" s="9"/>
      <c r="S146" s="9">
        <v>16694</v>
      </c>
      <c r="T146" s="9">
        <v>16694</v>
      </c>
      <c r="U146" s="9">
        <v>61158</v>
      </c>
      <c r="V146" s="9"/>
      <c r="W146" s="9">
        <v>305724</v>
      </c>
      <c r="X146" s="9">
        <v>45803</v>
      </c>
      <c r="Y146" s="9">
        <v>259921</v>
      </c>
      <c r="Z146" s="9"/>
      <c r="AA146" s="9">
        <v>30579</v>
      </c>
    </row>
    <row r="147" spans="1:27">
      <c r="A147" s="7">
        <v>137</v>
      </c>
      <c r="B147" s="7">
        <v>752</v>
      </c>
      <c r="C147" s="8" t="s">
        <v>122</v>
      </c>
      <c r="D147" s="8" t="s">
        <v>185</v>
      </c>
      <c r="E147" s="9">
        <v>250</v>
      </c>
      <c r="F147" s="9">
        <v>250</v>
      </c>
      <c r="G147" s="9"/>
      <c r="H147" s="9"/>
      <c r="I147" s="9"/>
      <c r="J147" s="9"/>
      <c r="K147" s="9">
        <v>0</v>
      </c>
      <c r="L147" s="9"/>
      <c r="M147" s="9">
        <v>0</v>
      </c>
      <c r="N147" s="9">
        <v>0</v>
      </c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</row>
    <row r="148" spans="1:27">
      <c r="A148" s="7">
        <v>138</v>
      </c>
      <c r="B148" s="7">
        <v>747</v>
      </c>
      <c r="C148" s="8" t="s">
        <v>122</v>
      </c>
      <c r="D148" s="8" t="s">
        <v>186</v>
      </c>
      <c r="E148" s="9">
        <v>0</v>
      </c>
      <c r="F148" s="9"/>
      <c r="G148" s="9"/>
      <c r="H148" s="9"/>
      <c r="I148" s="9"/>
      <c r="J148" s="9"/>
      <c r="K148" s="9">
        <v>85</v>
      </c>
      <c r="L148" s="9"/>
      <c r="M148" s="9">
        <v>18</v>
      </c>
      <c r="N148" s="9">
        <v>18</v>
      </c>
      <c r="O148" s="9">
        <v>18</v>
      </c>
      <c r="P148" s="9">
        <v>18</v>
      </c>
      <c r="Q148" s="9">
        <v>0</v>
      </c>
      <c r="R148" s="9"/>
      <c r="S148" s="9"/>
      <c r="T148" s="9"/>
      <c r="U148" s="9"/>
      <c r="V148" s="9"/>
      <c r="W148" s="9"/>
      <c r="X148" s="9"/>
      <c r="Y148" s="9"/>
      <c r="Z148" s="9"/>
      <c r="AA148" s="9">
        <v>0</v>
      </c>
    </row>
    <row r="149" spans="1:27">
      <c r="A149" s="7">
        <v>139</v>
      </c>
      <c r="B149" s="7">
        <v>736</v>
      </c>
      <c r="C149" s="8" t="s">
        <v>122</v>
      </c>
      <c r="D149" s="8" t="s">
        <v>187</v>
      </c>
      <c r="E149" s="9">
        <v>0</v>
      </c>
      <c r="F149" s="9"/>
      <c r="G149" s="9"/>
      <c r="H149" s="9"/>
      <c r="I149" s="9"/>
      <c r="J149" s="9"/>
      <c r="K149" s="9">
        <v>0</v>
      </c>
      <c r="L149" s="9"/>
      <c r="M149" s="9">
        <v>0</v>
      </c>
      <c r="N149" s="9">
        <v>0</v>
      </c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</row>
    <row r="150" spans="1:27">
      <c r="A150" s="7">
        <v>140</v>
      </c>
      <c r="B150" s="7">
        <v>691</v>
      </c>
      <c r="C150" s="8" t="s">
        <v>122</v>
      </c>
      <c r="D150" s="8" t="s">
        <v>188</v>
      </c>
      <c r="E150" s="9">
        <v>0</v>
      </c>
      <c r="F150" s="9"/>
      <c r="G150" s="9"/>
      <c r="H150" s="9"/>
      <c r="I150" s="9"/>
      <c r="J150" s="9"/>
      <c r="K150" s="9">
        <v>0</v>
      </c>
      <c r="L150" s="9"/>
      <c r="M150" s="9">
        <v>0</v>
      </c>
      <c r="N150" s="9">
        <v>0</v>
      </c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</row>
    <row r="151" spans="1:27">
      <c r="A151" s="7">
        <v>141</v>
      </c>
      <c r="B151" s="7">
        <v>773</v>
      </c>
      <c r="C151" s="8" t="s">
        <v>122</v>
      </c>
      <c r="D151" s="8" t="s">
        <v>189</v>
      </c>
      <c r="E151" s="9">
        <v>0</v>
      </c>
      <c r="F151" s="9"/>
      <c r="G151" s="9"/>
      <c r="H151" s="9"/>
      <c r="I151" s="9"/>
      <c r="J151" s="9"/>
      <c r="K151" s="9">
        <v>300</v>
      </c>
      <c r="L151" s="9"/>
      <c r="M151" s="9">
        <v>900</v>
      </c>
      <c r="N151" s="9">
        <v>900</v>
      </c>
      <c r="O151" s="9">
        <v>300</v>
      </c>
      <c r="P151" s="9">
        <v>300</v>
      </c>
      <c r="Q151" s="9">
        <v>600</v>
      </c>
      <c r="R151" s="9"/>
      <c r="S151" s="9"/>
      <c r="T151" s="9"/>
      <c r="U151" s="9"/>
      <c r="V151" s="9"/>
      <c r="W151" s="9"/>
      <c r="X151" s="9"/>
      <c r="Y151" s="9"/>
      <c r="Z151" s="9"/>
      <c r="AA151" s="9">
        <v>300</v>
      </c>
    </row>
    <row r="152" spans="1:27">
      <c r="A152" s="7">
        <v>142</v>
      </c>
      <c r="B152" s="7">
        <v>721</v>
      </c>
      <c r="C152" s="8" t="s">
        <v>122</v>
      </c>
      <c r="D152" s="8" t="s">
        <v>190</v>
      </c>
      <c r="E152" s="9">
        <v>0</v>
      </c>
      <c r="F152" s="9"/>
      <c r="G152" s="9"/>
      <c r="H152" s="9"/>
      <c r="I152" s="9"/>
      <c r="J152" s="9"/>
      <c r="K152" s="9">
        <v>15</v>
      </c>
      <c r="L152" s="9"/>
      <c r="M152" s="9">
        <v>5</v>
      </c>
      <c r="N152" s="9">
        <v>5</v>
      </c>
      <c r="O152" s="9">
        <v>5</v>
      </c>
      <c r="P152" s="9">
        <v>5</v>
      </c>
      <c r="Q152" s="9">
        <v>0</v>
      </c>
      <c r="R152" s="9"/>
      <c r="S152" s="9"/>
      <c r="T152" s="9"/>
      <c r="U152" s="9"/>
      <c r="V152" s="9"/>
      <c r="W152" s="9"/>
      <c r="X152" s="9"/>
      <c r="Y152" s="9"/>
      <c r="Z152" s="9"/>
      <c r="AA152" s="9">
        <v>0</v>
      </c>
    </row>
    <row r="153" spans="1:27">
      <c r="A153" s="7">
        <v>143</v>
      </c>
      <c r="B153" s="7">
        <v>661</v>
      </c>
      <c r="C153" s="8" t="s">
        <v>122</v>
      </c>
      <c r="D153" s="8" t="s">
        <v>191</v>
      </c>
      <c r="E153" s="9">
        <v>30</v>
      </c>
      <c r="F153" s="9">
        <v>30</v>
      </c>
      <c r="G153" s="9"/>
      <c r="H153" s="9"/>
      <c r="I153" s="9"/>
      <c r="J153" s="9"/>
      <c r="K153" s="9">
        <v>0</v>
      </c>
      <c r="L153" s="9"/>
      <c r="M153" s="9">
        <v>0</v>
      </c>
      <c r="N153" s="9">
        <v>0</v>
      </c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</row>
    <row r="154" spans="1:27">
      <c r="A154" s="7">
        <v>144</v>
      </c>
      <c r="B154" s="7">
        <v>790</v>
      </c>
      <c r="C154" s="8" t="s">
        <v>122</v>
      </c>
      <c r="D154" s="8" t="s">
        <v>192</v>
      </c>
      <c r="E154" s="9">
        <v>0</v>
      </c>
      <c r="F154" s="9"/>
      <c r="G154" s="9"/>
      <c r="H154" s="9"/>
      <c r="I154" s="9"/>
      <c r="J154" s="9"/>
      <c r="K154" s="9">
        <v>0</v>
      </c>
      <c r="L154" s="9"/>
      <c r="M154" s="9">
        <v>0</v>
      </c>
      <c r="N154" s="9">
        <v>0</v>
      </c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</row>
    <row r="155" spans="1:27">
      <c r="A155" s="7">
        <v>145</v>
      </c>
      <c r="B155" s="7">
        <v>783</v>
      </c>
      <c r="C155" s="8" t="s">
        <v>122</v>
      </c>
      <c r="D155" s="8" t="s">
        <v>193</v>
      </c>
      <c r="E155" s="9">
        <v>0</v>
      </c>
      <c r="F155" s="9"/>
      <c r="G155" s="9"/>
      <c r="H155" s="9"/>
      <c r="I155" s="9"/>
      <c r="J155" s="9"/>
      <c r="K155" s="9">
        <v>500</v>
      </c>
      <c r="L155" s="9"/>
      <c r="M155" s="9">
        <v>0</v>
      </c>
      <c r="N155" s="9">
        <v>0</v>
      </c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</row>
    <row r="156" spans="1:27">
      <c r="A156" s="7">
        <v>146</v>
      </c>
      <c r="B156" s="7">
        <v>772</v>
      </c>
      <c r="C156" s="8" t="s">
        <v>122</v>
      </c>
      <c r="D156" s="8" t="s">
        <v>194</v>
      </c>
      <c r="E156" s="9">
        <v>0</v>
      </c>
      <c r="F156" s="9"/>
      <c r="G156" s="9"/>
      <c r="H156" s="9"/>
      <c r="I156" s="9"/>
      <c r="J156" s="9"/>
      <c r="K156" s="9">
        <v>195</v>
      </c>
      <c r="L156" s="9"/>
      <c r="M156" s="9">
        <v>54</v>
      </c>
      <c r="N156" s="9">
        <v>54</v>
      </c>
      <c r="O156" s="9">
        <v>54</v>
      </c>
      <c r="P156" s="9">
        <v>54</v>
      </c>
      <c r="Q156" s="9">
        <v>0</v>
      </c>
      <c r="R156" s="9"/>
      <c r="S156" s="9"/>
      <c r="T156" s="9"/>
      <c r="U156" s="9"/>
      <c r="V156" s="9"/>
      <c r="W156" s="9"/>
      <c r="X156" s="9"/>
      <c r="Y156" s="9"/>
      <c r="Z156" s="9"/>
      <c r="AA156" s="9">
        <v>0</v>
      </c>
    </row>
    <row r="157" spans="1:27">
      <c r="A157" s="7">
        <v>147</v>
      </c>
      <c r="B157" s="7">
        <v>653</v>
      </c>
      <c r="C157" s="8" t="s">
        <v>122</v>
      </c>
      <c r="D157" s="8" t="s">
        <v>195</v>
      </c>
      <c r="E157" s="9">
        <v>0</v>
      </c>
      <c r="F157" s="9"/>
      <c r="G157" s="9"/>
      <c r="H157" s="9"/>
      <c r="I157" s="9"/>
      <c r="J157" s="9"/>
      <c r="K157" s="9">
        <v>0</v>
      </c>
      <c r="L157" s="9"/>
      <c r="M157" s="9">
        <v>5833</v>
      </c>
      <c r="N157" s="9">
        <v>5833</v>
      </c>
      <c r="O157" s="9"/>
      <c r="P157" s="9"/>
      <c r="Q157" s="9"/>
      <c r="R157" s="9"/>
      <c r="S157" s="9">
        <v>1647</v>
      </c>
      <c r="T157" s="9">
        <v>1647</v>
      </c>
      <c r="U157" s="9">
        <v>4186</v>
      </c>
      <c r="V157" s="9"/>
      <c r="W157" s="9">
        <v>22236</v>
      </c>
      <c r="X157" s="9">
        <v>4447</v>
      </c>
      <c r="Y157" s="9">
        <v>17789</v>
      </c>
      <c r="Z157" s="9"/>
      <c r="AA157" s="9">
        <v>2093</v>
      </c>
    </row>
    <row r="158" spans="1:27">
      <c r="A158" s="7">
        <v>148</v>
      </c>
      <c r="B158" s="7">
        <v>88</v>
      </c>
      <c r="C158" s="8" t="s">
        <v>122</v>
      </c>
      <c r="D158" s="8" t="s">
        <v>196</v>
      </c>
      <c r="E158" s="9">
        <v>12786</v>
      </c>
      <c r="F158" s="9">
        <v>12369</v>
      </c>
      <c r="G158" s="9">
        <v>716</v>
      </c>
      <c r="H158" s="9"/>
      <c r="I158" s="9"/>
      <c r="J158" s="9">
        <v>1000</v>
      </c>
      <c r="K158" s="9">
        <v>4106</v>
      </c>
      <c r="L158" s="9">
        <v>747</v>
      </c>
      <c r="M158" s="9">
        <v>205859</v>
      </c>
      <c r="N158" s="9">
        <v>205859</v>
      </c>
      <c r="O158" s="9">
        <v>114884</v>
      </c>
      <c r="P158" s="9">
        <v>114884</v>
      </c>
      <c r="Q158" s="9">
        <v>46629</v>
      </c>
      <c r="R158" s="9"/>
      <c r="S158" s="9">
        <v>21520</v>
      </c>
      <c r="T158" s="9">
        <v>21520</v>
      </c>
      <c r="U158" s="9">
        <v>30346</v>
      </c>
      <c r="V158" s="9"/>
      <c r="W158" s="9">
        <v>183820</v>
      </c>
      <c r="X158" s="9">
        <v>58100</v>
      </c>
      <c r="Y158" s="9">
        <v>125720</v>
      </c>
      <c r="Z158" s="9"/>
      <c r="AA158" s="9">
        <f>35190-5500</f>
        <v>29690</v>
      </c>
    </row>
    <row r="159" spans="1:27">
      <c r="A159" s="7">
        <v>149</v>
      </c>
      <c r="B159" s="7">
        <v>678</v>
      </c>
      <c r="C159" s="8" t="s">
        <v>122</v>
      </c>
      <c r="D159" s="8" t="s">
        <v>197</v>
      </c>
      <c r="E159" s="9">
        <v>754</v>
      </c>
      <c r="F159" s="9">
        <v>754</v>
      </c>
      <c r="G159" s="9"/>
      <c r="H159" s="9"/>
      <c r="I159" s="9"/>
      <c r="J159" s="9"/>
      <c r="K159" s="9">
        <v>0</v>
      </c>
      <c r="L159" s="9"/>
      <c r="M159" s="9">
        <v>4861</v>
      </c>
      <c r="N159" s="9">
        <v>4861</v>
      </c>
      <c r="O159" s="9">
        <v>4061</v>
      </c>
      <c r="P159" s="9">
        <v>4061</v>
      </c>
      <c r="Q159" s="9">
        <v>800</v>
      </c>
      <c r="R159" s="9"/>
      <c r="S159" s="9"/>
      <c r="T159" s="9"/>
      <c r="U159" s="9"/>
      <c r="V159" s="9"/>
      <c r="W159" s="9"/>
      <c r="X159" s="9"/>
      <c r="Y159" s="9"/>
      <c r="Z159" s="9"/>
      <c r="AA159" s="9">
        <v>400</v>
      </c>
    </row>
    <row r="160" spans="1:27">
      <c r="A160" s="7">
        <v>150</v>
      </c>
      <c r="B160" s="7">
        <v>546</v>
      </c>
      <c r="C160" s="8" t="s">
        <v>122</v>
      </c>
      <c r="D160" s="8" t="s">
        <v>198</v>
      </c>
      <c r="E160" s="9">
        <v>78</v>
      </c>
      <c r="F160" s="9">
        <v>78</v>
      </c>
      <c r="G160" s="9"/>
      <c r="H160" s="9"/>
      <c r="I160" s="9"/>
      <c r="J160" s="9"/>
      <c r="K160" s="9">
        <v>0</v>
      </c>
      <c r="L160" s="9"/>
      <c r="M160" s="9">
        <v>7177</v>
      </c>
      <c r="N160" s="9">
        <v>7177</v>
      </c>
      <c r="O160" s="9">
        <v>633</v>
      </c>
      <c r="P160" s="9">
        <v>633</v>
      </c>
      <c r="Q160" s="9">
        <v>4301</v>
      </c>
      <c r="R160" s="9"/>
      <c r="S160" s="9">
        <v>127</v>
      </c>
      <c r="T160" s="9">
        <v>127</v>
      </c>
      <c r="U160" s="9">
        <v>2116</v>
      </c>
      <c r="V160" s="9"/>
      <c r="W160" s="9">
        <v>9336</v>
      </c>
      <c r="X160" s="9">
        <v>342</v>
      </c>
      <c r="Y160" s="9">
        <v>8994</v>
      </c>
      <c r="Z160" s="9"/>
      <c r="AA160" s="9">
        <v>2824</v>
      </c>
    </row>
    <row r="161" spans="1:27">
      <c r="A161" s="7">
        <v>151</v>
      </c>
      <c r="B161" s="7">
        <v>222</v>
      </c>
      <c r="C161" s="8" t="s">
        <v>199</v>
      </c>
      <c r="D161" s="8" t="s">
        <v>200</v>
      </c>
      <c r="E161" s="9">
        <v>5151</v>
      </c>
      <c r="F161" s="9">
        <v>5151</v>
      </c>
      <c r="G161" s="9"/>
      <c r="H161" s="9"/>
      <c r="I161" s="9"/>
      <c r="J161" s="9"/>
      <c r="K161" s="9">
        <v>1566</v>
      </c>
      <c r="L161" s="9"/>
      <c r="M161" s="9">
        <v>168373</v>
      </c>
      <c r="N161" s="9">
        <v>168373</v>
      </c>
      <c r="O161" s="9">
        <v>93996</v>
      </c>
      <c r="P161" s="9">
        <v>78068</v>
      </c>
      <c r="Q161" s="9">
        <v>48543</v>
      </c>
      <c r="R161" s="9">
        <v>19745</v>
      </c>
      <c r="S161" s="9">
        <v>2472</v>
      </c>
      <c r="T161" s="9">
        <v>2472</v>
      </c>
      <c r="U161" s="9">
        <v>3617</v>
      </c>
      <c r="V161" s="9"/>
      <c r="W161" s="9">
        <v>22048</v>
      </c>
      <c r="X161" s="9">
        <v>6675</v>
      </c>
      <c r="Y161" s="9">
        <v>15373</v>
      </c>
      <c r="Z161" s="9"/>
      <c r="AA161" s="9">
        <v>16300</v>
      </c>
    </row>
    <row r="162" spans="1:27">
      <c r="A162" s="7">
        <v>152</v>
      </c>
      <c r="B162" s="7">
        <v>329</v>
      </c>
      <c r="C162" s="8" t="s">
        <v>201</v>
      </c>
      <c r="D162" s="8" t="s">
        <v>202</v>
      </c>
      <c r="E162" s="9">
        <v>2024</v>
      </c>
      <c r="F162" s="9">
        <v>2024</v>
      </c>
      <c r="G162" s="9"/>
      <c r="H162" s="9"/>
      <c r="I162" s="9"/>
      <c r="J162" s="9"/>
      <c r="K162" s="9">
        <v>929</v>
      </c>
      <c r="L162" s="9"/>
      <c r="M162" s="9">
        <v>158658</v>
      </c>
      <c r="N162" s="9">
        <v>158658</v>
      </c>
      <c r="O162" s="9">
        <v>34942</v>
      </c>
      <c r="P162" s="9">
        <v>25139</v>
      </c>
      <c r="Q162" s="9">
        <v>103763</v>
      </c>
      <c r="R162" s="9">
        <v>13190</v>
      </c>
      <c r="S162" s="9">
        <v>190</v>
      </c>
      <c r="T162" s="9">
        <v>190</v>
      </c>
      <c r="U162" s="9">
        <v>6573</v>
      </c>
      <c r="V162" s="9"/>
      <c r="W162" s="9">
        <v>28446</v>
      </c>
      <c r="X162" s="9">
        <v>512</v>
      </c>
      <c r="Y162" s="9">
        <v>27934</v>
      </c>
      <c r="Z162" s="9"/>
      <c r="AA162" s="9">
        <v>44416</v>
      </c>
    </row>
    <row r="163" spans="1:27" ht="25.5">
      <c r="A163" s="7">
        <v>153</v>
      </c>
      <c r="B163" s="7">
        <v>447</v>
      </c>
      <c r="C163" s="8" t="s">
        <v>203</v>
      </c>
      <c r="D163" s="8" t="s">
        <v>204</v>
      </c>
      <c r="E163" s="9">
        <v>250</v>
      </c>
      <c r="F163" s="9">
        <v>250</v>
      </c>
      <c r="G163" s="9"/>
      <c r="H163" s="9"/>
      <c r="I163" s="9"/>
      <c r="J163" s="9"/>
      <c r="K163" s="9">
        <v>350</v>
      </c>
      <c r="L163" s="9"/>
      <c r="M163" s="9">
        <v>34229</v>
      </c>
      <c r="N163" s="9">
        <v>34229</v>
      </c>
      <c r="O163" s="9">
        <v>8340</v>
      </c>
      <c r="P163" s="9">
        <v>6253</v>
      </c>
      <c r="Q163" s="9">
        <v>21017</v>
      </c>
      <c r="R163" s="9">
        <v>2777</v>
      </c>
      <c r="S163" s="9">
        <v>2915</v>
      </c>
      <c r="T163" s="9">
        <v>2915</v>
      </c>
      <c r="U163" s="9">
        <v>0</v>
      </c>
      <c r="V163" s="9"/>
      <c r="W163" s="9">
        <v>7871</v>
      </c>
      <c r="X163" s="9">
        <v>7871</v>
      </c>
      <c r="Y163" s="9">
        <v>0</v>
      </c>
      <c r="Z163" s="9"/>
      <c r="AA163" s="9">
        <f>7014-714</f>
        <v>6300</v>
      </c>
    </row>
    <row r="164" spans="1:27">
      <c r="A164" s="7">
        <v>154</v>
      </c>
      <c r="B164" s="7">
        <v>264</v>
      </c>
      <c r="C164" s="8" t="s">
        <v>203</v>
      </c>
      <c r="D164" s="8" t="s">
        <v>205</v>
      </c>
      <c r="E164" s="9">
        <v>5501</v>
      </c>
      <c r="F164" s="9">
        <v>5501</v>
      </c>
      <c r="G164" s="9"/>
      <c r="H164" s="9"/>
      <c r="I164" s="9"/>
      <c r="J164" s="9"/>
      <c r="K164" s="9">
        <v>1800</v>
      </c>
      <c r="L164" s="9"/>
      <c r="M164" s="9">
        <v>237062</v>
      </c>
      <c r="N164" s="9">
        <v>237062</v>
      </c>
      <c r="O164" s="9">
        <v>59129</v>
      </c>
      <c r="P164" s="9">
        <v>44013</v>
      </c>
      <c r="Q164" s="9">
        <v>142349</v>
      </c>
      <c r="R164" s="9">
        <v>16777</v>
      </c>
      <c r="S164" s="9">
        <v>1962</v>
      </c>
      <c r="T164" s="9">
        <v>1962</v>
      </c>
      <c r="U164" s="9">
        <v>16845</v>
      </c>
      <c r="V164" s="9"/>
      <c r="W164" s="9">
        <v>76889</v>
      </c>
      <c r="X164" s="9">
        <v>5297</v>
      </c>
      <c r="Y164" s="9">
        <v>71592</v>
      </c>
      <c r="Z164" s="9"/>
      <c r="AA164" s="9">
        <v>49748</v>
      </c>
    </row>
    <row r="165" spans="1:27">
      <c r="A165" s="7">
        <v>155</v>
      </c>
      <c r="B165" s="7">
        <v>441</v>
      </c>
      <c r="C165" s="8" t="s">
        <v>203</v>
      </c>
      <c r="D165" s="8" t="s">
        <v>206</v>
      </c>
      <c r="E165" s="9">
        <v>0</v>
      </c>
      <c r="F165" s="9"/>
      <c r="G165" s="9"/>
      <c r="H165" s="9"/>
      <c r="I165" s="9"/>
      <c r="J165" s="9"/>
      <c r="K165" s="9">
        <v>700</v>
      </c>
      <c r="L165" s="9"/>
      <c r="M165" s="9">
        <v>65520</v>
      </c>
      <c r="N165" s="9">
        <v>65520</v>
      </c>
      <c r="O165" s="9">
        <v>22993</v>
      </c>
      <c r="P165" s="9">
        <v>17915</v>
      </c>
      <c r="Q165" s="9">
        <v>24266</v>
      </c>
      <c r="R165" s="9">
        <v>9629</v>
      </c>
      <c r="S165" s="9">
        <v>444</v>
      </c>
      <c r="T165" s="9">
        <v>444</v>
      </c>
      <c r="U165" s="9">
        <v>8188</v>
      </c>
      <c r="V165" s="9"/>
      <c r="W165" s="9">
        <v>36000</v>
      </c>
      <c r="X165" s="9">
        <v>1200</v>
      </c>
      <c r="Y165" s="9">
        <v>34800</v>
      </c>
      <c r="Z165" s="9"/>
      <c r="AA165" s="9">
        <v>10142</v>
      </c>
    </row>
    <row r="166" spans="1:27">
      <c r="A166" s="7">
        <v>156</v>
      </c>
      <c r="B166" s="7">
        <v>274</v>
      </c>
      <c r="C166" s="8" t="s">
        <v>207</v>
      </c>
      <c r="D166" s="8" t="s">
        <v>208</v>
      </c>
      <c r="E166" s="9">
        <v>3252</v>
      </c>
      <c r="F166" s="9">
        <v>3252</v>
      </c>
      <c r="G166" s="9"/>
      <c r="H166" s="9"/>
      <c r="I166" s="9"/>
      <c r="J166" s="9"/>
      <c r="K166" s="9">
        <v>1250</v>
      </c>
      <c r="L166" s="9"/>
      <c r="M166" s="9">
        <v>233342</v>
      </c>
      <c r="N166" s="9">
        <v>233342</v>
      </c>
      <c r="O166" s="9">
        <v>73880</v>
      </c>
      <c r="P166" s="9">
        <v>60805</v>
      </c>
      <c r="Q166" s="9">
        <v>130029</v>
      </c>
      <c r="R166" s="9">
        <v>17420</v>
      </c>
      <c r="S166" s="9">
        <v>768</v>
      </c>
      <c r="T166" s="9">
        <v>768</v>
      </c>
      <c r="U166" s="9">
        <v>11245</v>
      </c>
      <c r="V166" s="9"/>
      <c r="W166" s="9">
        <v>49866</v>
      </c>
      <c r="X166" s="9">
        <v>2074</v>
      </c>
      <c r="Y166" s="9">
        <v>47792</v>
      </c>
      <c r="Z166" s="9"/>
      <c r="AA166" s="9">
        <v>44148</v>
      </c>
    </row>
    <row r="167" spans="1:27">
      <c r="A167" s="7">
        <v>157</v>
      </c>
      <c r="B167" s="7">
        <v>696</v>
      </c>
      <c r="C167" s="8" t="s">
        <v>207</v>
      </c>
      <c r="D167" s="8" t="s">
        <v>209</v>
      </c>
      <c r="E167" s="9">
        <v>0</v>
      </c>
      <c r="F167" s="9"/>
      <c r="G167" s="9"/>
      <c r="H167" s="9"/>
      <c r="I167" s="9"/>
      <c r="J167" s="9"/>
      <c r="K167" s="9">
        <v>0</v>
      </c>
      <c r="L167" s="9"/>
      <c r="M167" s="9">
        <v>0</v>
      </c>
      <c r="N167" s="9">
        <v>0</v>
      </c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</row>
    <row r="168" spans="1:27" ht="25.5">
      <c r="A168" s="7">
        <v>158</v>
      </c>
      <c r="B168" s="7">
        <v>278</v>
      </c>
      <c r="C168" s="8" t="s">
        <v>210</v>
      </c>
      <c r="D168" s="8" t="s">
        <v>211</v>
      </c>
      <c r="E168" s="9">
        <v>3529</v>
      </c>
      <c r="F168" s="9">
        <v>3529</v>
      </c>
      <c r="G168" s="9"/>
      <c r="H168" s="9"/>
      <c r="I168" s="9"/>
      <c r="J168" s="9"/>
      <c r="K168" s="9">
        <v>1050</v>
      </c>
      <c r="L168" s="9"/>
      <c r="M168" s="9">
        <v>244009</v>
      </c>
      <c r="N168" s="9">
        <v>244009</v>
      </c>
      <c r="O168" s="9">
        <v>86432</v>
      </c>
      <c r="P168" s="9">
        <v>74959</v>
      </c>
      <c r="Q168" s="9">
        <v>127291</v>
      </c>
      <c r="R168" s="9">
        <v>16059</v>
      </c>
      <c r="S168" s="9">
        <v>2971</v>
      </c>
      <c r="T168" s="9">
        <v>2971</v>
      </c>
      <c r="U168" s="9">
        <v>11256</v>
      </c>
      <c r="V168" s="9"/>
      <c r="W168" s="9">
        <v>55857</v>
      </c>
      <c r="X168" s="9">
        <v>8021</v>
      </c>
      <c r="Y168" s="9">
        <v>47836</v>
      </c>
      <c r="Z168" s="9"/>
      <c r="AA168" s="9">
        <v>43296</v>
      </c>
    </row>
    <row r="169" spans="1:27">
      <c r="A169" s="7">
        <v>159</v>
      </c>
      <c r="B169" s="7">
        <v>334</v>
      </c>
      <c r="C169" s="8" t="s">
        <v>212</v>
      </c>
      <c r="D169" s="8" t="s">
        <v>213</v>
      </c>
      <c r="E169" s="9">
        <v>2296</v>
      </c>
      <c r="F169" s="9">
        <v>2296</v>
      </c>
      <c r="G169" s="9"/>
      <c r="H169" s="9"/>
      <c r="I169" s="9"/>
      <c r="J169" s="9"/>
      <c r="K169" s="9">
        <v>1250</v>
      </c>
      <c r="L169" s="9"/>
      <c r="M169" s="9">
        <v>115885</v>
      </c>
      <c r="N169" s="9">
        <v>115885</v>
      </c>
      <c r="O169" s="9">
        <v>36548</v>
      </c>
      <c r="P169" s="9">
        <v>28800</v>
      </c>
      <c r="Q169" s="9">
        <v>56067</v>
      </c>
      <c r="R169" s="9">
        <v>10987</v>
      </c>
      <c r="S169" s="9">
        <v>2500</v>
      </c>
      <c r="T169" s="9">
        <v>2500</v>
      </c>
      <c r="U169" s="9">
        <v>9783</v>
      </c>
      <c r="V169" s="9"/>
      <c r="W169" s="9">
        <v>48327</v>
      </c>
      <c r="X169" s="9">
        <v>6750</v>
      </c>
      <c r="Y169" s="9">
        <v>41577</v>
      </c>
      <c r="Z169" s="9"/>
      <c r="AA169" s="9">
        <v>28078</v>
      </c>
    </row>
    <row r="170" spans="1:27" ht="25.5">
      <c r="A170" s="7">
        <v>160</v>
      </c>
      <c r="B170" s="7">
        <v>344</v>
      </c>
      <c r="C170" s="8" t="s">
        <v>214</v>
      </c>
      <c r="D170" s="8" t="s">
        <v>215</v>
      </c>
      <c r="E170" s="9">
        <v>2929</v>
      </c>
      <c r="F170" s="9">
        <v>2929</v>
      </c>
      <c r="G170" s="9"/>
      <c r="H170" s="9"/>
      <c r="I170" s="9"/>
      <c r="J170" s="9"/>
      <c r="K170" s="9">
        <v>1600</v>
      </c>
      <c r="L170" s="9"/>
      <c r="M170" s="9">
        <v>173068</v>
      </c>
      <c r="N170" s="9">
        <v>173068</v>
      </c>
      <c r="O170" s="9">
        <v>81850</v>
      </c>
      <c r="P170" s="9">
        <v>64842</v>
      </c>
      <c r="Q170" s="9">
        <v>57354</v>
      </c>
      <c r="R170" s="9">
        <v>20391</v>
      </c>
      <c r="S170" s="9">
        <v>2359</v>
      </c>
      <c r="T170" s="9">
        <v>2359</v>
      </c>
      <c r="U170" s="9">
        <v>11114</v>
      </c>
      <c r="V170" s="9"/>
      <c r="W170" s="9">
        <v>53603</v>
      </c>
      <c r="X170" s="9">
        <v>6368</v>
      </c>
      <c r="Y170" s="9">
        <v>47235</v>
      </c>
      <c r="Z170" s="9"/>
      <c r="AA170" s="9">
        <v>21396</v>
      </c>
    </row>
    <row r="171" spans="1:27" ht="25.5">
      <c r="A171" s="7">
        <v>161</v>
      </c>
      <c r="B171" s="7">
        <v>784</v>
      </c>
      <c r="C171" s="8" t="s">
        <v>214</v>
      </c>
      <c r="D171" s="8" t="s">
        <v>216</v>
      </c>
      <c r="E171" s="9">
        <v>0</v>
      </c>
      <c r="F171" s="9"/>
      <c r="G171" s="9"/>
      <c r="H171" s="9"/>
      <c r="I171" s="9"/>
      <c r="J171" s="9"/>
      <c r="K171" s="9">
        <v>0</v>
      </c>
      <c r="L171" s="9"/>
      <c r="M171" s="9">
        <v>4217</v>
      </c>
      <c r="N171" s="9">
        <v>4217</v>
      </c>
      <c r="O171" s="9"/>
      <c r="P171" s="9"/>
      <c r="Q171" s="9"/>
      <c r="R171" s="9"/>
      <c r="S171" s="9">
        <v>342</v>
      </c>
      <c r="T171" s="9">
        <v>342</v>
      </c>
      <c r="U171" s="9">
        <v>3875</v>
      </c>
      <c r="V171" s="9"/>
      <c r="W171" s="9">
        <v>17394</v>
      </c>
      <c r="X171" s="9">
        <v>924</v>
      </c>
      <c r="Y171" s="9">
        <v>16470</v>
      </c>
      <c r="Z171" s="9"/>
      <c r="AA171" s="9">
        <v>1938</v>
      </c>
    </row>
    <row r="172" spans="1:27">
      <c r="A172" s="7">
        <v>162</v>
      </c>
      <c r="B172" s="7">
        <v>354</v>
      </c>
      <c r="C172" s="8" t="s">
        <v>217</v>
      </c>
      <c r="D172" s="8" t="s">
        <v>218</v>
      </c>
      <c r="E172" s="9">
        <v>1879</v>
      </c>
      <c r="F172" s="9">
        <v>1879</v>
      </c>
      <c r="G172" s="9"/>
      <c r="H172" s="9"/>
      <c r="I172" s="9"/>
      <c r="J172" s="9"/>
      <c r="K172" s="9">
        <v>1214</v>
      </c>
      <c r="L172" s="9"/>
      <c r="M172" s="9">
        <v>168494</v>
      </c>
      <c r="N172" s="9">
        <v>168494</v>
      </c>
      <c r="O172" s="9">
        <v>61771</v>
      </c>
      <c r="P172" s="9">
        <v>51471</v>
      </c>
      <c r="Q172" s="9">
        <v>78514</v>
      </c>
      <c r="R172" s="9">
        <v>12952</v>
      </c>
      <c r="S172" s="9">
        <v>1509</v>
      </c>
      <c r="T172" s="9">
        <v>1509</v>
      </c>
      <c r="U172" s="9">
        <v>13748</v>
      </c>
      <c r="V172" s="9"/>
      <c r="W172" s="9">
        <v>62503</v>
      </c>
      <c r="X172" s="9">
        <v>4074</v>
      </c>
      <c r="Y172" s="9">
        <v>58429</v>
      </c>
      <c r="Z172" s="9"/>
      <c r="AA172" s="9">
        <v>28832</v>
      </c>
    </row>
    <row r="173" spans="1:27">
      <c r="A173" s="7">
        <v>163</v>
      </c>
      <c r="B173" s="7">
        <v>282</v>
      </c>
      <c r="C173" s="8" t="s">
        <v>219</v>
      </c>
      <c r="D173" s="8" t="s">
        <v>220</v>
      </c>
      <c r="E173" s="9">
        <v>2408</v>
      </c>
      <c r="F173" s="9">
        <v>2408</v>
      </c>
      <c r="G173" s="9"/>
      <c r="H173" s="9"/>
      <c r="I173" s="9"/>
      <c r="J173" s="9"/>
      <c r="K173" s="9">
        <v>1350</v>
      </c>
      <c r="L173" s="9"/>
      <c r="M173" s="9">
        <v>151023</v>
      </c>
      <c r="N173" s="9">
        <v>151023</v>
      </c>
      <c r="O173" s="9">
        <v>61882</v>
      </c>
      <c r="P173" s="9">
        <v>52299</v>
      </c>
      <c r="Q173" s="9">
        <v>49048</v>
      </c>
      <c r="R173" s="9">
        <v>14165</v>
      </c>
      <c r="S173" s="9">
        <v>7322</v>
      </c>
      <c r="T173" s="9">
        <v>7322</v>
      </c>
      <c r="U173" s="9">
        <v>18606</v>
      </c>
      <c r="V173" s="9"/>
      <c r="W173" s="9">
        <v>98848</v>
      </c>
      <c r="X173" s="9">
        <v>19770</v>
      </c>
      <c r="Y173" s="9">
        <v>79078</v>
      </c>
      <c r="Z173" s="9"/>
      <c r="AA173" s="9">
        <v>21142</v>
      </c>
    </row>
    <row r="174" spans="1:27">
      <c r="A174" s="7">
        <v>164</v>
      </c>
      <c r="B174" s="7">
        <v>363</v>
      </c>
      <c r="C174" s="8" t="s">
        <v>221</v>
      </c>
      <c r="D174" s="8" t="s">
        <v>222</v>
      </c>
      <c r="E174" s="9">
        <v>2178</v>
      </c>
      <c r="F174" s="9">
        <v>2178</v>
      </c>
      <c r="G174" s="9"/>
      <c r="H174" s="9"/>
      <c r="I174" s="9"/>
      <c r="J174" s="9"/>
      <c r="K174" s="9">
        <v>1100</v>
      </c>
      <c r="L174" s="9"/>
      <c r="M174" s="9">
        <v>151410</v>
      </c>
      <c r="N174" s="9">
        <v>151410</v>
      </c>
      <c r="O174" s="9">
        <v>61448</v>
      </c>
      <c r="P174" s="9">
        <v>52690</v>
      </c>
      <c r="Q174" s="9">
        <v>71589</v>
      </c>
      <c r="R174" s="9">
        <v>10604</v>
      </c>
      <c r="S174" s="9">
        <v>360</v>
      </c>
      <c r="T174" s="9">
        <v>360</v>
      </c>
      <c r="U174" s="9">
        <v>7409</v>
      </c>
      <c r="V174" s="9"/>
      <c r="W174" s="9">
        <v>32461</v>
      </c>
      <c r="X174" s="9">
        <v>972</v>
      </c>
      <c r="Y174" s="9">
        <v>31489</v>
      </c>
      <c r="Z174" s="9"/>
      <c r="AA174" s="9">
        <v>24687</v>
      </c>
    </row>
    <row r="175" spans="1:27">
      <c r="A175" s="7">
        <v>165</v>
      </c>
      <c r="B175" s="7">
        <v>286</v>
      </c>
      <c r="C175" s="8" t="s">
        <v>223</v>
      </c>
      <c r="D175" s="8" t="s">
        <v>224</v>
      </c>
      <c r="E175" s="9">
        <v>2191</v>
      </c>
      <c r="F175" s="9">
        <v>2191</v>
      </c>
      <c r="G175" s="9"/>
      <c r="H175" s="9"/>
      <c r="I175" s="9"/>
      <c r="J175" s="9"/>
      <c r="K175" s="9">
        <v>1000</v>
      </c>
      <c r="L175" s="9"/>
      <c r="M175" s="9">
        <v>112528</v>
      </c>
      <c r="N175" s="9">
        <v>112528</v>
      </c>
      <c r="O175" s="9">
        <v>41519</v>
      </c>
      <c r="P175" s="9">
        <v>34722</v>
      </c>
      <c r="Q175" s="9">
        <v>52787</v>
      </c>
      <c r="R175" s="9">
        <v>8995</v>
      </c>
      <c r="S175" s="9">
        <v>12133</v>
      </c>
      <c r="T175" s="9">
        <v>12133</v>
      </c>
      <c r="U175" s="9">
        <v>1146</v>
      </c>
      <c r="V175" s="9"/>
      <c r="W175" s="9">
        <v>37631</v>
      </c>
      <c r="X175" s="9">
        <v>32759</v>
      </c>
      <c r="Y175" s="9">
        <v>4872</v>
      </c>
      <c r="Z175" s="9"/>
      <c r="AA175" s="9">
        <f>19060-3530</f>
        <v>15530</v>
      </c>
    </row>
    <row r="176" spans="1:27">
      <c r="A176" s="7">
        <v>166</v>
      </c>
      <c r="B176" s="7">
        <v>372</v>
      </c>
      <c r="C176" s="8" t="s">
        <v>225</v>
      </c>
      <c r="D176" s="8" t="s">
        <v>226</v>
      </c>
      <c r="E176" s="9">
        <v>2111</v>
      </c>
      <c r="F176" s="9">
        <v>2111</v>
      </c>
      <c r="G176" s="9"/>
      <c r="H176" s="9"/>
      <c r="I176" s="9"/>
      <c r="J176" s="9"/>
      <c r="K176" s="9">
        <v>1250</v>
      </c>
      <c r="L176" s="9"/>
      <c r="M176" s="9">
        <v>107905</v>
      </c>
      <c r="N176" s="9">
        <v>107905</v>
      </c>
      <c r="O176" s="9">
        <v>40804</v>
      </c>
      <c r="P176" s="9">
        <v>33736</v>
      </c>
      <c r="Q176" s="9">
        <v>51196</v>
      </c>
      <c r="R176" s="9">
        <v>10197</v>
      </c>
      <c r="S176" s="9">
        <v>1416</v>
      </c>
      <c r="T176" s="9">
        <v>1416</v>
      </c>
      <c r="U176" s="9">
        <v>4292</v>
      </c>
      <c r="V176" s="9"/>
      <c r="W176" s="9">
        <v>22063</v>
      </c>
      <c r="X176" s="9">
        <v>3822</v>
      </c>
      <c r="Y176" s="9">
        <v>18241</v>
      </c>
      <c r="Z176" s="9"/>
      <c r="AA176" s="9">
        <v>17340</v>
      </c>
    </row>
    <row r="177" spans="1:27">
      <c r="A177" s="7">
        <v>167</v>
      </c>
      <c r="B177" s="7">
        <v>404</v>
      </c>
      <c r="C177" s="8" t="s">
        <v>227</v>
      </c>
      <c r="D177" s="8" t="s">
        <v>228</v>
      </c>
      <c r="E177" s="9">
        <v>9441</v>
      </c>
      <c r="F177" s="9">
        <v>9441</v>
      </c>
      <c r="G177" s="9"/>
      <c r="H177" s="9"/>
      <c r="I177" s="9"/>
      <c r="J177" s="9"/>
      <c r="K177" s="9">
        <v>4082</v>
      </c>
      <c r="L177" s="9"/>
      <c r="M177" s="9">
        <v>575583</v>
      </c>
      <c r="N177" s="9">
        <v>575583</v>
      </c>
      <c r="O177" s="9">
        <v>161252</v>
      </c>
      <c r="P177" s="9">
        <v>128188</v>
      </c>
      <c r="Q177" s="9">
        <v>298225</v>
      </c>
      <c r="R177" s="9">
        <v>39960</v>
      </c>
      <c r="S177" s="9">
        <v>1264</v>
      </c>
      <c r="T177" s="9">
        <v>1264</v>
      </c>
      <c r="U177" s="9">
        <v>74882</v>
      </c>
      <c r="V177" s="9"/>
      <c r="W177" s="9">
        <v>321660</v>
      </c>
      <c r="X177" s="9">
        <v>3413</v>
      </c>
      <c r="Y177" s="9">
        <v>318247</v>
      </c>
      <c r="Z177" s="9"/>
      <c r="AA177" s="9">
        <v>116596</v>
      </c>
    </row>
    <row r="178" spans="1:27">
      <c r="A178" s="7">
        <v>168</v>
      </c>
      <c r="B178" s="7">
        <v>530</v>
      </c>
      <c r="C178" s="8" t="s">
        <v>227</v>
      </c>
      <c r="D178" s="8" t="s">
        <v>229</v>
      </c>
      <c r="E178" s="9">
        <v>0</v>
      </c>
      <c r="F178" s="9"/>
      <c r="G178" s="9"/>
      <c r="H178" s="9"/>
      <c r="I178" s="9"/>
      <c r="J178" s="9"/>
      <c r="K178" s="9">
        <v>0</v>
      </c>
      <c r="L178" s="9"/>
      <c r="M178" s="9">
        <v>0</v>
      </c>
      <c r="N178" s="9">
        <v>0</v>
      </c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</row>
    <row r="179" spans="1:27">
      <c r="A179" s="7">
        <v>169</v>
      </c>
      <c r="B179" s="7">
        <v>378</v>
      </c>
      <c r="C179" s="8" t="s">
        <v>230</v>
      </c>
      <c r="D179" s="8" t="s">
        <v>231</v>
      </c>
      <c r="E179" s="9">
        <v>3966</v>
      </c>
      <c r="F179" s="9">
        <v>3966</v>
      </c>
      <c r="G179" s="9"/>
      <c r="H179" s="9"/>
      <c r="I179" s="9"/>
      <c r="J179" s="9"/>
      <c r="K179" s="9">
        <v>1700</v>
      </c>
      <c r="L179" s="9"/>
      <c r="M179" s="9">
        <v>425831</v>
      </c>
      <c r="N179" s="9">
        <v>425831</v>
      </c>
      <c r="O179" s="9">
        <v>139457</v>
      </c>
      <c r="P179" s="9">
        <v>111000</v>
      </c>
      <c r="Q179" s="9">
        <v>230744</v>
      </c>
      <c r="R179" s="9">
        <v>33371</v>
      </c>
      <c r="S179" s="9">
        <v>6712</v>
      </c>
      <c r="T179" s="9">
        <v>6712</v>
      </c>
      <c r="U179" s="9">
        <v>15547</v>
      </c>
      <c r="V179" s="9"/>
      <c r="W179" s="9">
        <v>84197</v>
      </c>
      <c r="X179" s="9">
        <v>18123</v>
      </c>
      <c r="Y179" s="9">
        <v>66074</v>
      </c>
      <c r="Z179" s="9"/>
      <c r="AA179" s="9">
        <v>84040</v>
      </c>
    </row>
    <row r="180" spans="1:27">
      <c r="A180" s="7">
        <v>170</v>
      </c>
      <c r="B180" s="7">
        <v>640</v>
      </c>
      <c r="C180" s="8" t="s">
        <v>230</v>
      </c>
      <c r="D180" s="8" t="s">
        <v>232</v>
      </c>
      <c r="E180" s="9">
        <v>0</v>
      </c>
      <c r="F180" s="9"/>
      <c r="G180" s="9"/>
      <c r="H180" s="9"/>
      <c r="I180" s="9"/>
      <c r="J180" s="9"/>
      <c r="K180" s="9">
        <v>0</v>
      </c>
      <c r="L180" s="9"/>
      <c r="M180" s="9">
        <v>866</v>
      </c>
      <c r="N180" s="9">
        <v>866</v>
      </c>
      <c r="O180" s="9"/>
      <c r="P180" s="9"/>
      <c r="Q180" s="9"/>
      <c r="R180" s="9"/>
      <c r="S180" s="9">
        <v>64</v>
      </c>
      <c r="T180" s="9">
        <v>64</v>
      </c>
      <c r="U180" s="9">
        <v>802</v>
      </c>
      <c r="V180" s="9"/>
      <c r="W180" s="9">
        <v>3583</v>
      </c>
      <c r="X180" s="9">
        <v>173</v>
      </c>
      <c r="Y180" s="9">
        <v>3410</v>
      </c>
      <c r="Z180" s="9"/>
      <c r="AA180" s="9">
        <v>401</v>
      </c>
    </row>
    <row r="181" spans="1:27">
      <c r="A181" s="7">
        <v>171</v>
      </c>
      <c r="B181" s="7">
        <v>295</v>
      </c>
      <c r="C181" s="8" t="s">
        <v>233</v>
      </c>
      <c r="D181" s="8" t="s">
        <v>234</v>
      </c>
      <c r="E181" s="9">
        <v>11699</v>
      </c>
      <c r="F181" s="9">
        <v>11699</v>
      </c>
      <c r="G181" s="9">
        <v>200</v>
      </c>
      <c r="H181" s="9"/>
      <c r="I181" s="9"/>
      <c r="J181" s="9">
        <v>1199</v>
      </c>
      <c r="K181" s="9">
        <v>3764</v>
      </c>
      <c r="L181" s="9">
        <v>264</v>
      </c>
      <c r="M181" s="9">
        <v>351972</v>
      </c>
      <c r="N181" s="9">
        <v>351972</v>
      </c>
      <c r="O181" s="9">
        <v>117067</v>
      </c>
      <c r="P181" s="9">
        <v>82332</v>
      </c>
      <c r="Q181" s="9">
        <v>179115</v>
      </c>
      <c r="R181" s="9">
        <v>43587</v>
      </c>
      <c r="S181" s="9">
        <v>2556</v>
      </c>
      <c r="T181" s="9">
        <v>2556</v>
      </c>
      <c r="U181" s="9">
        <v>9647</v>
      </c>
      <c r="V181" s="9"/>
      <c r="W181" s="9">
        <v>47898</v>
      </c>
      <c r="X181" s="9">
        <v>6900</v>
      </c>
      <c r="Y181" s="9">
        <v>40998</v>
      </c>
      <c r="Z181" s="9"/>
      <c r="AA181" s="9">
        <v>58988</v>
      </c>
    </row>
    <row r="182" spans="1:27">
      <c r="A182" s="7">
        <v>172</v>
      </c>
      <c r="B182" s="7">
        <v>789</v>
      </c>
      <c r="C182" s="8" t="s">
        <v>233</v>
      </c>
      <c r="D182" s="8" t="s">
        <v>235</v>
      </c>
      <c r="E182" s="9">
        <v>0</v>
      </c>
      <c r="F182" s="9"/>
      <c r="G182" s="9"/>
      <c r="H182" s="9"/>
      <c r="I182" s="9"/>
      <c r="J182" s="9"/>
      <c r="K182" s="9">
        <v>77</v>
      </c>
      <c r="L182" s="9"/>
      <c r="M182" s="9">
        <v>0</v>
      </c>
      <c r="N182" s="9">
        <v>0</v>
      </c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</row>
    <row r="183" spans="1:27">
      <c r="A183" s="7">
        <v>173</v>
      </c>
      <c r="B183" s="7">
        <v>306</v>
      </c>
      <c r="C183" s="8" t="s">
        <v>236</v>
      </c>
      <c r="D183" s="8" t="s">
        <v>237</v>
      </c>
      <c r="E183" s="9">
        <v>2036</v>
      </c>
      <c r="F183" s="9">
        <v>2036</v>
      </c>
      <c r="G183" s="9"/>
      <c r="H183" s="9"/>
      <c r="I183" s="9"/>
      <c r="J183" s="9"/>
      <c r="K183" s="9">
        <v>1280</v>
      </c>
      <c r="L183" s="9"/>
      <c r="M183" s="9">
        <v>184615</v>
      </c>
      <c r="N183" s="9">
        <v>184615</v>
      </c>
      <c r="O183" s="9">
        <v>56547</v>
      </c>
      <c r="P183" s="9">
        <v>43387</v>
      </c>
      <c r="Q183" s="9">
        <v>94995</v>
      </c>
      <c r="R183" s="9">
        <v>15958</v>
      </c>
      <c r="S183" s="9">
        <v>19333</v>
      </c>
      <c r="T183" s="9">
        <v>19333</v>
      </c>
      <c r="U183" s="9">
        <v>3072</v>
      </c>
      <c r="V183" s="9"/>
      <c r="W183" s="9">
        <v>65250</v>
      </c>
      <c r="X183" s="9">
        <v>52200</v>
      </c>
      <c r="Y183" s="9">
        <v>13050</v>
      </c>
      <c r="Z183" s="9"/>
      <c r="AA183" s="9">
        <f>33524-4605</f>
        <v>28919</v>
      </c>
    </row>
    <row r="184" spans="1:27">
      <c r="A184" s="7">
        <v>174</v>
      </c>
      <c r="B184" s="7">
        <v>391</v>
      </c>
      <c r="C184" s="8" t="s">
        <v>238</v>
      </c>
      <c r="D184" s="8" t="s">
        <v>239</v>
      </c>
      <c r="E184" s="9">
        <v>2071</v>
      </c>
      <c r="F184" s="9">
        <v>2071</v>
      </c>
      <c r="G184" s="9"/>
      <c r="H184" s="9"/>
      <c r="I184" s="9"/>
      <c r="J184" s="9"/>
      <c r="K184" s="9">
        <v>1200</v>
      </c>
      <c r="L184" s="9"/>
      <c r="M184" s="9">
        <v>185535</v>
      </c>
      <c r="N184" s="9">
        <v>185535</v>
      </c>
      <c r="O184" s="9">
        <v>49916</v>
      </c>
      <c r="P184" s="9">
        <v>41224</v>
      </c>
      <c r="Q184" s="9">
        <v>106842</v>
      </c>
      <c r="R184" s="9">
        <v>11095</v>
      </c>
      <c r="S184" s="9">
        <v>1298</v>
      </c>
      <c r="T184" s="9">
        <v>1298</v>
      </c>
      <c r="U184" s="9">
        <v>16384</v>
      </c>
      <c r="V184" s="9"/>
      <c r="W184" s="9">
        <v>73136</v>
      </c>
      <c r="X184" s="9">
        <v>3504</v>
      </c>
      <c r="Y184" s="9">
        <v>69632</v>
      </c>
      <c r="Z184" s="9"/>
      <c r="AA184" s="9">
        <v>38508</v>
      </c>
    </row>
    <row r="185" spans="1:27">
      <c r="A185" s="7">
        <v>175</v>
      </c>
      <c r="B185" s="7">
        <v>315</v>
      </c>
      <c r="C185" s="8" t="s">
        <v>240</v>
      </c>
      <c r="D185" s="8" t="s">
        <v>241</v>
      </c>
      <c r="E185" s="9">
        <v>6949</v>
      </c>
      <c r="F185" s="9">
        <v>6949</v>
      </c>
      <c r="G185" s="9"/>
      <c r="H185" s="9"/>
      <c r="I185" s="9"/>
      <c r="J185" s="9"/>
      <c r="K185" s="9">
        <v>3036</v>
      </c>
      <c r="L185" s="9"/>
      <c r="M185" s="9">
        <v>494789</v>
      </c>
      <c r="N185" s="9">
        <v>494789</v>
      </c>
      <c r="O185" s="9">
        <v>169186</v>
      </c>
      <c r="P185" s="9">
        <v>140532</v>
      </c>
      <c r="Q185" s="9">
        <v>240151</v>
      </c>
      <c r="R185" s="9">
        <v>35191</v>
      </c>
      <c r="S185" s="9">
        <v>2752</v>
      </c>
      <c r="T185" s="9">
        <v>2752</v>
      </c>
      <c r="U185" s="9">
        <v>47509</v>
      </c>
      <c r="V185" s="9"/>
      <c r="W185" s="9">
        <v>209346</v>
      </c>
      <c r="X185" s="9">
        <v>7431</v>
      </c>
      <c r="Y185" s="9">
        <v>201915</v>
      </c>
      <c r="Z185" s="9"/>
      <c r="AA185" s="9">
        <v>89499</v>
      </c>
    </row>
    <row r="186" spans="1:27">
      <c r="A186" s="7">
        <v>176</v>
      </c>
      <c r="B186" s="7">
        <v>471</v>
      </c>
      <c r="C186" s="8" t="s">
        <v>240</v>
      </c>
      <c r="D186" s="8" t="s">
        <v>242</v>
      </c>
      <c r="E186" s="9">
        <v>1331</v>
      </c>
      <c r="F186" s="9">
        <v>1331</v>
      </c>
      <c r="G186" s="9"/>
      <c r="H186" s="9">
        <v>810</v>
      </c>
      <c r="I186" s="9"/>
      <c r="J186" s="9"/>
      <c r="K186" s="9">
        <v>0</v>
      </c>
      <c r="L186" s="9"/>
      <c r="M186" s="9">
        <v>0</v>
      </c>
      <c r="N186" s="9">
        <v>0</v>
      </c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</row>
    <row r="187" spans="1:27">
      <c r="A187" s="7">
        <v>177</v>
      </c>
      <c r="B187" s="7">
        <v>647</v>
      </c>
      <c r="C187" s="8" t="s">
        <v>240</v>
      </c>
      <c r="D187" s="8" t="s">
        <v>243</v>
      </c>
      <c r="E187" s="9">
        <v>0</v>
      </c>
      <c r="F187" s="9"/>
      <c r="G187" s="9"/>
      <c r="H187" s="9"/>
      <c r="I187" s="9"/>
      <c r="J187" s="9"/>
      <c r="K187" s="9">
        <v>0</v>
      </c>
      <c r="L187" s="9"/>
      <c r="M187" s="9">
        <v>11615</v>
      </c>
      <c r="N187" s="9">
        <v>11615</v>
      </c>
      <c r="O187" s="9"/>
      <c r="P187" s="9"/>
      <c r="Q187" s="9"/>
      <c r="R187" s="9"/>
      <c r="S187" s="9">
        <v>16465</v>
      </c>
      <c r="T187" s="9">
        <v>16465</v>
      </c>
      <c r="U187" s="9">
        <v>0</v>
      </c>
      <c r="V187" s="9"/>
      <c r="W187" s="9">
        <v>44455</v>
      </c>
      <c r="X187" s="9">
        <v>44455</v>
      </c>
      <c r="Y187" s="9">
        <v>0</v>
      </c>
      <c r="Z187" s="9"/>
      <c r="AA187" s="9">
        <v>0</v>
      </c>
    </row>
    <row r="188" spans="1:27">
      <c r="A188" s="7">
        <v>178</v>
      </c>
      <c r="B188" s="7">
        <v>798</v>
      </c>
      <c r="C188" s="8" t="s">
        <v>240</v>
      </c>
      <c r="D188" s="8" t="s">
        <v>244</v>
      </c>
      <c r="E188" s="9">
        <v>0</v>
      </c>
      <c r="F188" s="9"/>
      <c r="G188" s="9"/>
      <c r="H188" s="9"/>
      <c r="I188" s="9"/>
      <c r="J188" s="9"/>
      <c r="K188" s="9">
        <v>0</v>
      </c>
      <c r="L188" s="9"/>
      <c r="M188" s="9">
        <v>8833</v>
      </c>
      <c r="N188" s="9">
        <v>8833</v>
      </c>
      <c r="O188" s="9"/>
      <c r="P188" s="9"/>
      <c r="Q188" s="9"/>
      <c r="R188" s="9"/>
      <c r="S188" s="9">
        <v>2494</v>
      </c>
      <c r="T188" s="9">
        <v>2494</v>
      </c>
      <c r="U188" s="9">
        <v>6339</v>
      </c>
      <c r="V188" s="9"/>
      <c r="W188" s="9">
        <v>33675</v>
      </c>
      <c r="X188" s="9">
        <v>6735</v>
      </c>
      <c r="Y188" s="9">
        <v>26940</v>
      </c>
      <c r="Z188" s="9"/>
      <c r="AA188" s="9">
        <v>3169</v>
      </c>
    </row>
    <row r="189" spans="1:27">
      <c r="A189" s="7">
        <v>179</v>
      </c>
      <c r="B189" s="7">
        <v>770</v>
      </c>
      <c r="C189" s="8" t="s">
        <v>240</v>
      </c>
      <c r="D189" s="8" t="s">
        <v>245</v>
      </c>
      <c r="E189" s="9">
        <v>0</v>
      </c>
      <c r="F189" s="9"/>
      <c r="G189" s="9"/>
      <c r="H189" s="9"/>
      <c r="I189" s="9"/>
      <c r="J189" s="9"/>
      <c r="K189" s="9">
        <v>0</v>
      </c>
      <c r="L189" s="9"/>
      <c r="M189" s="9">
        <v>0</v>
      </c>
      <c r="N189" s="9">
        <v>0</v>
      </c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</row>
    <row r="190" spans="1:27" ht="25.5">
      <c r="A190" s="7">
        <v>180</v>
      </c>
      <c r="B190" s="7">
        <v>776</v>
      </c>
      <c r="C190" s="8" t="s">
        <v>246</v>
      </c>
      <c r="D190" s="8" t="s">
        <v>247</v>
      </c>
      <c r="E190" s="9">
        <v>0</v>
      </c>
      <c r="F190" s="9"/>
      <c r="G190" s="9"/>
      <c r="H190" s="9"/>
      <c r="I190" s="9"/>
      <c r="J190" s="9"/>
      <c r="K190" s="9">
        <v>0</v>
      </c>
      <c r="L190" s="9"/>
      <c r="M190" s="9">
        <v>566</v>
      </c>
      <c r="N190" s="9">
        <v>566</v>
      </c>
      <c r="O190" s="9"/>
      <c r="P190" s="9"/>
      <c r="Q190" s="9"/>
      <c r="R190" s="9"/>
      <c r="S190" s="9">
        <v>160</v>
      </c>
      <c r="T190" s="9">
        <v>160</v>
      </c>
      <c r="U190" s="9">
        <v>406</v>
      </c>
      <c r="V190" s="9"/>
      <c r="W190" s="9">
        <v>2157</v>
      </c>
      <c r="X190" s="9">
        <v>431</v>
      </c>
      <c r="Y190" s="9">
        <v>1726</v>
      </c>
      <c r="Z190" s="9"/>
      <c r="AA190" s="9">
        <v>203</v>
      </c>
    </row>
    <row r="191" spans="1:27">
      <c r="A191" s="7">
        <v>181</v>
      </c>
      <c r="B191" s="7">
        <v>58</v>
      </c>
      <c r="C191" s="8" t="s">
        <v>246</v>
      </c>
      <c r="D191" s="8" t="s">
        <v>248</v>
      </c>
      <c r="E191" s="9">
        <v>9900</v>
      </c>
      <c r="F191" s="9">
        <v>9900</v>
      </c>
      <c r="G191" s="9">
        <v>480</v>
      </c>
      <c r="H191" s="9"/>
      <c r="I191" s="9"/>
      <c r="J191" s="9"/>
      <c r="K191" s="9">
        <v>1022</v>
      </c>
      <c r="L191" s="9"/>
      <c r="M191" s="9">
        <v>49300</v>
      </c>
      <c r="N191" s="9">
        <v>49300</v>
      </c>
      <c r="O191" s="9">
        <v>9550</v>
      </c>
      <c r="P191" s="9">
        <v>9550</v>
      </c>
      <c r="Q191" s="9">
        <v>38166</v>
      </c>
      <c r="R191" s="9"/>
      <c r="S191" s="9">
        <v>200</v>
      </c>
      <c r="T191" s="9">
        <v>200</v>
      </c>
      <c r="U191" s="9">
        <v>1384</v>
      </c>
      <c r="V191" s="9"/>
      <c r="W191" s="9">
        <v>6422</v>
      </c>
      <c r="X191" s="9">
        <v>540</v>
      </c>
      <c r="Y191" s="9">
        <v>5882</v>
      </c>
      <c r="Z191" s="9"/>
      <c r="AA191" s="9">
        <v>19775</v>
      </c>
    </row>
    <row r="192" spans="1:27">
      <c r="A192" s="7">
        <v>182</v>
      </c>
      <c r="B192" s="7">
        <v>65</v>
      </c>
      <c r="C192" s="8" t="s">
        <v>246</v>
      </c>
      <c r="D192" s="8" t="s">
        <v>249</v>
      </c>
      <c r="E192" s="9">
        <v>0</v>
      </c>
      <c r="F192" s="9"/>
      <c r="G192" s="9"/>
      <c r="H192" s="9"/>
      <c r="I192" s="9"/>
      <c r="J192" s="9"/>
      <c r="K192" s="9">
        <v>0</v>
      </c>
      <c r="L192" s="9"/>
      <c r="M192" s="9">
        <v>197126</v>
      </c>
      <c r="N192" s="9">
        <v>197126</v>
      </c>
      <c r="O192" s="9"/>
      <c r="P192" s="9"/>
      <c r="Q192" s="9"/>
      <c r="R192" s="9"/>
      <c r="S192" s="9">
        <v>58218</v>
      </c>
      <c r="T192" s="9">
        <v>58218</v>
      </c>
      <c r="U192" s="9">
        <v>98612</v>
      </c>
      <c r="V192" s="9">
        <v>30840</v>
      </c>
      <c r="W192" s="9">
        <v>696568</v>
      </c>
      <c r="X192" s="9">
        <v>157188</v>
      </c>
      <c r="Y192" s="9">
        <v>419104</v>
      </c>
      <c r="Z192" s="9">
        <v>120276</v>
      </c>
      <c r="AA192" s="9">
        <v>49306</v>
      </c>
    </row>
    <row r="193" spans="1:27">
      <c r="A193" s="7">
        <v>183</v>
      </c>
      <c r="B193" s="7">
        <v>55</v>
      </c>
      <c r="C193" s="8" t="s">
        <v>246</v>
      </c>
      <c r="D193" s="8" t="s">
        <v>250</v>
      </c>
      <c r="E193" s="9">
        <f>17043-239</f>
        <v>16804</v>
      </c>
      <c r="F193" s="9">
        <f>17043-239</f>
        <v>16804</v>
      </c>
      <c r="G193" s="9">
        <v>1086</v>
      </c>
      <c r="H193" s="9">
        <f>1602-39</f>
        <v>1563</v>
      </c>
      <c r="I193" s="9">
        <f>1602-39</f>
        <v>1563</v>
      </c>
      <c r="J193" s="9">
        <v>162</v>
      </c>
      <c r="K193" s="9">
        <f>12339-250</f>
        <v>12089</v>
      </c>
      <c r="L193" s="9">
        <v>86</v>
      </c>
      <c r="M193" s="9">
        <v>283367</v>
      </c>
      <c r="N193" s="9">
        <v>283367</v>
      </c>
      <c r="O193" s="9">
        <v>135106</v>
      </c>
      <c r="P193" s="9">
        <v>115030</v>
      </c>
      <c r="Q193" s="9">
        <v>146698</v>
      </c>
      <c r="R193" s="9"/>
      <c r="S193" s="9">
        <v>2400</v>
      </c>
      <c r="T193" s="9">
        <v>2400</v>
      </c>
      <c r="U193" s="9">
        <v>0</v>
      </c>
      <c r="V193" s="9"/>
      <c r="W193" s="9">
        <v>6480</v>
      </c>
      <c r="X193" s="9">
        <v>6480</v>
      </c>
      <c r="Y193" s="9">
        <v>0</v>
      </c>
      <c r="Z193" s="9"/>
      <c r="AA193" s="9">
        <f>70518-729</f>
        <v>69789</v>
      </c>
    </row>
    <row r="194" spans="1:27">
      <c r="A194" s="7">
        <v>184</v>
      </c>
      <c r="B194" s="7">
        <v>62</v>
      </c>
      <c r="C194" s="8" t="s">
        <v>246</v>
      </c>
      <c r="D194" s="8" t="s">
        <v>251</v>
      </c>
      <c r="E194" s="9">
        <v>31690</v>
      </c>
      <c r="F194" s="9">
        <v>31690</v>
      </c>
      <c r="G194" s="9">
        <v>2194</v>
      </c>
      <c r="H194" s="9"/>
      <c r="I194" s="9"/>
      <c r="J194" s="9">
        <v>20</v>
      </c>
      <c r="K194" s="9">
        <v>0</v>
      </c>
      <c r="L194" s="9"/>
      <c r="M194" s="9">
        <v>245132</v>
      </c>
      <c r="N194" s="9">
        <v>245132</v>
      </c>
      <c r="O194" s="9">
        <v>20236</v>
      </c>
      <c r="P194" s="9">
        <v>20236</v>
      </c>
      <c r="Q194" s="9">
        <v>224896</v>
      </c>
      <c r="R194" s="9"/>
      <c r="S194" s="9"/>
      <c r="T194" s="9"/>
      <c r="U194" s="9"/>
      <c r="V194" s="9"/>
      <c r="W194" s="9"/>
      <c r="X194" s="9"/>
      <c r="Y194" s="9"/>
      <c r="Z194" s="9"/>
      <c r="AA194" s="9">
        <v>112448</v>
      </c>
    </row>
    <row r="195" spans="1:27">
      <c r="A195" s="7">
        <v>185</v>
      </c>
      <c r="B195" s="7">
        <v>76</v>
      </c>
      <c r="C195" s="8" t="s">
        <v>246</v>
      </c>
      <c r="D195" s="8" t="s">
        <v>252</v>
      </c>
      <c r="E195" s="9">
        <v>0</v>
      </c>
      <c r="F195" s="9"/>
      <c r="G195" s="9"/>
      <c r="H195" s="9"/>
      <c r="I195" s="9"/>
      <c r="J195" s="9"/>
      <c r="K195" s="9">
        <v>220</v>
      </c>
      <c r="L195" s="9"/>
      <c r="M195" s="9">
        <v>53832</v>
      </c>
      <c r="N195" s="9">
        <v>53832</v>
      </c>
      <c r="O195" s="9">
        <v>48446</v>
      </c>
      <c r="P195" s="9">
        <v>48446</v>
      </c>
      <c r="Q195" s="9">
        <v>5386</v>
      </c>
      <c r="R195" s="9"/>
      <c r="S195" s="9"/>
      <c r="T195" s="9"/>
      <c r="U195" s="9"/>
      <c r="V195" s="9"/>
      <c r="W195" s="9"/>
      <c r="X195" s="9"/>
      <c r="Y195" s="9"/>
      <c r="Z195" s="9"/>
      <c r="AA195" s="9">
        <v>2693</v>
      </c>
    </row>
    <row r="196" spans="1:27">
      <c r="A196" s="7">
        <v>186</v>
      </c>
      <c r="B196" s="7">
        <v>70</v>
      </c>
      <c r="C196" s="8" t="s">
        <v>246</v>
      </c>
      <c r="D196" s="8" t="s">
        <v>253</v>
      </c>
      <c r="E196" s="9">
        <v>1453</v>
      </c>
      <c r="F196" s="9">
        <v>1453</v>
      </c>
      <c r="G196" s="9">
        <v>229</v>
      </c>
      <c r="H196" s="9"/>
      <c r="I196" s="9"/>
      <c r="J196" s="9"/>
      <c r="K196" s="9">
        <v>1022</v>
      </c>
      <c r="L196" s="9"/>
      <c r="M196" s="9">
        <v>134913</v>
      </c>
      <c r="N196" s="9">
        <v>134913</v>
      </c>
      <c r="O196" s="9">
        <v>60335</v>
      </c>
      <c r="P196" s="9">
        <v>60335</v>
      </c>
      <c r="Q196" s="9">
        <v>74578</v>
      </c>
      <c r="R196" s="9"/>
      <c r="S196" s="9"/>
      <c r="T196" s="9"/>
      <c r="U196" s="9"/>
      <c r="V196" s="9"/>
      <c r="W196" s="9"/>
      <c r="X196" s="9"/>
      <c r="Y196" s="9"/>
      <c r="Z196" s="9"/>
      <c r="AA196" s="9">
        <v>37289</v>
      </c>
    </row>
    <row r="197" spans="1:27">
      <c r="A197" s="7">
        <v>187</v>
      </c>
      <c r="B197" s="7">
        <v>63</v>
      </c>
      <c r="C197" s="8" t="s">
        <v>246</v>
      </c>
      <c r="D197" s="8" t="s">
        <v>254</v>
      </c>
      <c r="E197" s="9">
        <v>3708</v>
      </c>
      <c r="F197" s="9">
        <v>3708</v>
      </c>
      <c r="G197" s="9"/>
      <c r="H197" s="9"/>
      <c r="I197" s="9"/>
      <c r="J197" s="9"/>
      <c r="K197" s="9">
        <v>730</v>
      </c>
      <c r="L197" s="9"/>
      <c r="M197" s="9">
        <v>130316</v>
      </c>
      <c r="N197" s="9">
        <f>130316+100</f>
        <v>130416</v>
      </c>
      <c r="O197" s="9">
        <f>22362+100</f>
        <v>22462</v>
      </c>
      <c r="P197" s="9">
        <v>21862</v>
      </c>
      <c r="Q197" s="9">
        <v>98579</v>
      </c>
      <c r="R197" s="9"/>
      <c r="S197" s="9">
        <v>2038</v>
      </c>
      <c r="T197" s="9">
        <v>2038</v>
      </c>
      <c r="U197" s="9">
        <v>7337</v>
      </c>
      <c r="V197" s="9"/>
      <c r="W197" s="9">
        <v>36687</v>
      </c>
      <c r="X197" s="9">
        <v>5503</v>
      </c>
      <c r="Y197" s="9">
        <v>31184</v>
      </c>
      <c r="Z197" s="9"/>
      <c r="AA197" s="9">
        <v>52958</v>
      </c>
    </row>
    <row r="198" spans="1:27">
      <c r="A198" s="7">
        <v>188</v>
      </c>
      <c r="B198" s="7">
        <v>66</v>
      </c>
      <c r="C198" s="8" t="s">
        <v>246</v>
      </c>
      <c r="D198" s="8" t="s">
        <v>255</v>
      </c>
      <c r="E198" s="9">
        <v>11572</v>
      </c>
      <c r="F198" s="9">
        <v>11572</v>
      </c>
      <c r="G198" s="9">
        <v>800</v>
      </c>
      <c r="H198" s="9"/>
      <c r="I198" s="9"/>
      <c r="J198" s="9">
        <v>10672</v>
      </c>
      <c r="K198" s="9">
        <f>9527+2</f>
        <v>9529</v>
      </c>
      <c r="L198" s="9">
        <f>9527+2</f>
        <v>9529</v>
      </c>
      <c r="M198" s="9">
        <v>330916</v>
      </c>
      <c r="N198" s="9">
        <v>330916</v>
      </c>
      <c r="O198" s="9">
        <v>16160</v>
      </c>
      <c r="P198" s="9">
        <v>16160</v>
      </c>
      <c r="Q198" s="9">
        <v>314756</v>
      </c>
      <c r="R198" s="9"/>
      <c r="S198" s="9"/>
      <c r="T198" s="9"/>
      <c r="U198" s="9"/>
      <c r="V198" s="9"/>
      <c r="W198" s="9"/>
      <c r="X198" s="9"/>
      <c r="Y198" s="9"/>
      <c r="Z198" s="9"/>
      <c r="AA198" s="9">
        <v>153378</v>
      </c>
    </row>
    <row r="199" spans="1:27">
      <c r="A199" s="7">
        <v>189</v>
      </c>
      <c r="B199" s="7">
        <v>436</v>
      </c>
      <c r="C199" s="8" t="s">
        <v>246</v>
      </c>
      <c r="D199" s="8" t="s">
        <v>256</v>
      </c>
      <c r="E199" s="9">
        <v>0</v>
      </c>
      <c r="F199" s="9"/>
      <c r="G199" s="9"/>
      <c r="H199" s="9"/>
      <c r="I199" s="9"/>
      <c r="J199" s="9"/>
      <c r="K199" s="9">
        <v>0</v>
      </c>
      <c r="L199" s="9"/>
      <c r="M199" s="9">
        <v>0</v>
      </c>
      <c r="N199" s="9">
        <v>0</v>
      </c>
      <c r="O199" s="9">
        <v>0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>
        <v>0</v>
      </c>
    </row>
    <row r="200" spans="1:27">
      <c r="A200" s="7">
        <v>190</v>
      </c>
      <c r="B200" s="7">
        <v>468</v>
      </c>
      <c r="C200" s="8" t="s">
        <v>246</v>
      </c>
      <c r="D200" s="8" t="s">
        <v>257</v>
      </c>
      <c r="E200" s="9">
        <v>3812</v>
      </c>
      <c r="F200" s="9">
        <v>3812</v>
      </c>
      <c r="G200" s="9"/>
      <c r="H200" s="9">
        <v>3812</v>
      </c>
      <c r="I200" s="9">
        <v>1752</v>
      </c>
      <c r="J200" s="9"/>
      <c r="K200" s="9">
        <v>0</v>
      </c>
      <c r="L200" s="9"/>
      <c r="M200" s="9">
        <v>0</v>
      </c>
      <c r="N200" s="9">
        <v>0</v>
      </c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</row>
    <row r="201" spans="1:27">
      <c r="A201" s="7">
        <v>191</v>
      </c>
      <c r="B201" s="7">
        <v>639</v>
      </c>
      <c r="C201" s="8" t="s">
        <v>246</v>
      </c>
      <c r="D201" s="8" t="s">
        <v>258</v>
      </c>
      <c r="E201" s="9">
        <v>4759</v>
      </c>
      <c r="F201" s="9">
        <v>4759</v>
      </c>
      <c r="G201" s="9">
        <v>2525</v>
      </c>
      <c r="H201" s="9"/>
      <c r="I201" s="9"/>
      <c r="J201" s="9"/>
      <c r="K201" s="9">
        <v>0</v>
      </c>
      <c r="L201" s="9"/>
      <c r="M201" s="9">
        <v>26320</v>
      </c>
      <c r="N201" s="9">
        <v>26320</v>
      </c>
      <c r="O201" s="9">
        <v>20660</v>
      </c>
      <c r="P201" s="9">
        <v>20660</v>
      </c>
      <c r="Q201" s="9">
        <v>5660</v>
      </c>
      <c r="R201" s="9"/>
      <c r="S201" s="9"/>
      <c r="T201" s="9"/>
      <c r="U201" s="9"/>
      <c r="V201" s="9"/>
      <c r="W201" s="9"/>
      <c r="X201" s="9"/>
      <c r="Y201" s="9"/>
      <c r="Z201" s="9"/>
      <c r="AA201" s="9">
        <v>2830</v>
      </c>
    </row>
    <row r="202" spans="1:27">
      <c r="A202" s="7">
        <v>192</v>
      </c>
      <c r="B202" s="7">
        <v>397</v>
      </c>
      <c r="C202" s="8" t="s">
        <v>259</v>
      </c>
      <c r="D202" s="8" t="s">
        <v>260</v>
      </c>
      <c r="E202" s="9">
        <v>1656</v>
      </c>
      <c r="F202" s="9">
        <v>1656</v>
      </c>
      <c r="G202" s="9"/>
      <c r="H202" s="9"/>
      <c r="I202" s="9"/>
      <c r="J202" s="9"/>
      <c r="K202" s="9">
        <v>870</v>
      </c>
      <c r="L202" s="9"/>
      <c r="M202" s="9">
        <v>122439</v>
      </c>
      <c r="N202" s="9">
        <v>122439</v>
      </c>
      <c r="O202" s="9">
        <v>34402</v>
      </c>
      <c r="P202" s="9">
        <v>27332</v>
      </c>
      <c r="Q202" s="9">
        <v>70100</v>
      </c>
      <c r="R202" s="9">
        <v>8892</v>
      </c>
      <c r="S202" s="9">
        <v>11918</v>
      </c>
      <c r="T202" s="9">
        <v>11918</v>
      </c>
      <c r="U202" s="9">
        <v>0</v>
      </c>
      <c r="V202" s="9"/>
      <c r="W202" s="9">
        <v>32178</v>
      </c>
      <c r="X202" s="9">
        <v>32178</v>
      </c>
      <c r="Y202" s="9">
        <v>0</v>
      </c>
      <c r="Z202" s="9"/>
      <c r="AA202" s="9">
        <f>30687-2502</f>
        <v>28185</v>
      </c>
    </row>
    <row r="203" spans="1:27" s="15" customFormat="1" ht="12.75">
      <c r="A203" s="11"/>
      <c r="B203" s="11"/>
      <c r="C203" s="12"/>
      <c r="D203" s="13" t="s">
        <v>17</v>
      </c>
      <c r="E203" s="14">
        <v>601763</v>
      </c>
      <c r="F203" s="14">
        <v>601346</v>
      </c>
      <c r="G203" s="14">
        <v>13115</v>
      </c>
      <c r="H203" s="14">
        <v>17018</v>
      </c>
      <c r="I203" s="14">
        <v>4321</v>
      </c>
      <c r="J203" s="14">
        <v>33441</v>
      </c>
      <c r="K203" s="14">
        <v>218291</v>
      </c>
      <c r="L203" s="14">
        <f t="shared" ref="L203:AA203" si="1">SUM(L11:L202)</f>
        <v>24546</v>
      </c>
      <c r="M203" s="14">
        <f t="shared" si="1"/>
        <v>29905323</v>
      </c>
      <c r="N203" s="14">
        <f t="shared" si="1"/>
        <v>29905323</v>
      </c>
      <c r="O203" s="14">
        <f t="shared" si="1"/>
        <v>9666487</v>
      </c>
      <c r="P203" s="14">
        <f t="shared" si="1"/>
        <v>8138986</v>
      </c>
      <c r="Q203" s="14">
        <f t="shared" si="1"/>
        <v>15754068</v>
      </c>
      <c r="R203" s="14">
        <f t="shared" si="1"/>
        <v>1864080</v>
      </c>
      <c r="S203" s="14">
        <f t="shared" si="1"/>
        <v>633417</v>
      </c>
      <c r="T203" s="14">
        <f t="shared" si="1"/>
        <v>633417</v>
      </c>
      <c r="U203" s="14">
        <f t="shared" si="1"/>
        <v>1948739</v>
      </c>
      <c r="V203" s="14">
        <f t="shared" si="1"/>
        <v>38532</v>
      </c>
      <c r="W203" s="14">
        <f t="shared" si="1"/>
        <v>10148628</v>
      </c>
      <c r="X203" s="14">
        <f t="shared" si="1"/>
        <v>1718274</v>
      </c>
      <c r="Y203" s="14">
        <f t="shared" si="1"/>
        <v>8280078</v>
      </c>
      <c r="Z203" s="14">
        <f t="shared" si="1"/>
        <v>150276</v>
      </c>
      <c r="AA203" s="14">
        <f t="shared" si="1"/>
        <v>6124008</v>
      </c>
    </row>
    <row r="204" spans="1:27" ht="25.5">
      <c r="A204" s="16"/>
      <c r="B204" s="16"/>
      <c r="C204" s="17"/>
      <c r="D204" s="1" t="s">
        <v>18</v>
      </c>
      <c r="E204" s="22">
        <v>21689</v>
      </c>
      <c r="F204" s="22">
        <v>21689</v>
      </c>
      <c r="G204" s="22">
        <v>960</v>
      </c>
      <c r="H204" s="22">
        <v>611</v>
      </c>
      <c r="I204" s="22">
        <v>86</v>
      </c>
      <c r="J204" s="22">
        <v>852</v>
      </c>
      <c r="K204" s="22">
        <v>3690</v>
      </c>
      <c r="L204" s="22">
        <v>176</v>
      </c>
      <c r="M204" s="22">
        <v>216420</v>
      </c>
      <c r="N204" s="22">
        <v>216420</v>
      </c>
      <c r="O204" s="22">
        <f>26108+202+4236</f>
        <v>30546</v>
      </c>
      <c r="P204" s="22">
        <f>26108</f>
        <v>26108</v>
      </c>
      <c r="Q204" s="23">
        <f>182268+2312</f>
        <v>184580</v>
      </c>
      <c r="R204" s="22">
        <v>1294</v>
      </c>
      <c r="S204" s="22"/>
      <c r="T204" s="22"/>
      <c r="U204" s="22"/>
      <c r="V204" s="22"/>
      <c r="W204" s="22"/>
      <c r="X204" s="22"/>
      <c r="Y204" s="22"/>
      <c r="Z204" s="22"/>
      <c r="AA204" s="23">
        <v>116571</v>
      </c>
    </row>
    <row r="205" spans="1:27" s="20" customFormat="1">
      <c r="A205" s="18"/>
      <c r="B205" s="18"/>
      <c r="C205" s="19"/>
      <c r="D205" s="13" t="s">
        <v>19</v>
      </c>
      <c r="E205" s="14">
        <v>623452</v>
      </c>
      <c r="F205" s="14">
        <v>623035</v>
      </c>
      <c r="G205" s="14">
        <v>14075</v>
      </c>
      <c r="H205" s="14">
        <v>17629</v>
      </c>
      <c r="I205" s="14">
        <v>4407</v>
      </c>
      <c r="J205" s="14">
        <v>34293</v>
      </c>
      <c r="K205" s="14">
        <v>221981</v>
      </c>
      <c r="L205" s="14">
        <f t="shared" ref="L205:AA205" si="2">L203+L204</f>
        <v>24722</v>
      </c>
      <c r="M205" s="14">
        <f t="shared" si="2"/>
        <v>30121743</v>
      </c>
      <c r="N205" s="14">
        <f t="shared" si="2"/>
        <v>30121743</v>
      </c>
      <c r="O205" s="14">
        <f t="shared" si="2"/>
        <v>9697033</v>
      </c>
      <c r="P205" s="14">
        <f t="shared" si="2"/>
        <v>8165094</v>
      </c>
      <c r="Q205" s="14">
        <f t="shared" si="2"/>
        <v>15938648</v>
      </c>
      <c r="R205" s="14">
        <f t="shared" si="2"/>
        <v>1865374</v>
      </c>
      <c r="S205" s="14">
        <f t="shared" si="2"/>
        <v>633417</v>
      </c>
      <c r="T205" s="14">
        <f t="shared" si="2"/>
        <v>633417</v>
      </c>
      <c r="U205" s="14">
        <f t="shared" si="2"/>
        <v>1948739</v>
      </c>
      <c r="V205" s="14">
        <f t="shared" si="2"/>
        <v>38532</v>
      </c>
      <c r="W205" s="14">
        <f t="shared" si="2"/>
        <v>10148628</v>
      </c>
      <c r="X205" s="14">
        <f t="shared" si="2"/>
        <v>1718274</v>
      </c>
      <c r="Y205" s="14">
        <f t="shared" si="2"/>
        <v>8280078</v>
      </c>
      <c r="Z205" s="14">
        <f t="shared" si="2"/>
        <v>150276</v>
      </c>
      <c r="AA205" s="14">
        <f t="shared" si="2"/>
        <v>6240579</v>
      </c>
    </row>
    <row r="207" spans="1:27" s="69" customFormat="1"/>
    <row r="208" spans="1:27" s="70" customFormat="1" ht="27" customHeight="1"/>
    <row r="209" spans="5:5" s="70" customFormat="1" ht="11.25"/>
    <row r="210" spans="5:5" s="70" customFormat="1" ht="11.25"/>
    <row r="211" spans="5:5" s="70" customFormat="1" ht="11.25"/>
    <row r="212" spans="5:5" s="70" customFormat="1" ht="11.25"/>
    <row r="213" spans="5:5" s="70" customFormat="1" ht="11.25"/>
    <row r="214" spans="5:5" s="70" customFormat="1" ht="11.25"/>
    <row r="215" spans="5:5" s="70" customFormat="1" ht="24" customHeight="1"/>
    <row r="216" spans="5:5" s="70" customFormat="1" ht="11.25"/>
    <row r="217" spans="5:5" s="70" customFormat="1" ht="27" customHeight="1"/>
    <row r="218" spans="5:5" s="70" customFormat="1" ht="17.25" customHeight="1"/>
    <row r="219" spans="5:5" s="70" customFormat="1" ht="11.25"/>
    <row r="220" spans="5:5" s="70" customFormat="1" ht="11.25"/>
    <row r="221" spans="5:5" s="70" customFormat="1" ht="13.5" customHeight="1"/>
    <row r="222" spans="5:5" s="70" customFormat="1" ht="11.25"/>
    <row r="223" spans="5:5" s="70" customFormat="1" ht="21.75" customHeight="1"/>
    <row r="224" spans="5:5" s="24" customFormat="1">
      <c r="E224" s="25"/>
    </row>
  </sheetData>
  <mergeCells count="29">
    <mergeCell ref="A1:W1"/>
    <mergeCell ref="A2:W2"/>
    <mergeCell ref="D3:J3"/>
    <mergeCell ref="D5:D9"/>
    <mergeCell ref="G6:J6"/>
    <mergeCell ref="E6:E9"/>
    <mergeCell ref="F6:F9"/>
    <mergeCell ref="G7:G9"/>
    <mergeCell ref="H7:H9"/>
    <mergeCell ref="I7:I9"/>
    <mergeCell ref="A4:J4"/>
    <mergeCell ref="S8:V8"/>
    <mergeCell ref="K5:L5"/>
    <mergeCell ref="M5:AA5"/>
    <mergeCell ref="O8:R8"/>
    <mergeCell ref="X7:Z8"/>
    <mergeCell ref="E5:J5"/>
    <mergeCell ref="A5:A9"/>
    <mergeCell ref="B5:B9"/>
    <mergeCell ref="C5:C9"/>
    <mergeCell ref="J7:J9"/>
    <mergeCell ref="K6:K9"/>
    <mergeCell ref="L6:L9"/>
    <mergeCell ref="M6:M9"/>
    <mergeCell ref="N6:AA6"/>
    <mergeCell ref="N7:N9"/>
    <mergeCell ref="W7:W9"/>
    <mergeCell ref="AA7:AA9"/>
    <mergeCell ref="O7:V7"/>
  </mergeCells>
  <pageMargins left="0.15748031496062992" right="0.23622047244094491" top="0.31496062992125984" bottom="0.31496062992125984" header="0.15748031496062992" footer="0.19685039370078741"/>
  <pageSetup paperSize="9" scale="39" fitToWidth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00"/>
  <sheetViews>
    <sheetView workbookViewId="0">
      <pane xSplit="4" ySplit="5" topLeftCell="E6" activePane="bottomRight" state="frozen"/>
      <selection pane="topRight" activeCell="E1" sqref="E1"/>
      <selection pane="bottomLeft" activeCell="A9" sqref="A9"/>
      <selection pane="bottomRight" sqref="A1:C1"/>
    </sheetView>
  </sheetViews>
  <sheetFormatPr defaultRowHeight="15"/>
  <cols>
    <col min="1" max="1" width="4.5703125" style="28" customWidth="1"/>
    <col min="2" max="2" width="5.5703125" style="28" customWidth="1"/>
    <col min="3" max="3" width="20.7109375" style="28" customWidth="1"/>
    <col min="4" max="4" width="37.140625" style="28" customWidth="1"/>
    <col min="5" max="5" width="14.28515625" style="28" customWidth="1"/>
    <col min="6" max="8" width="12.7109375" style="28" customWidth="1"/>
    <col min="9" max="9" width="15.140625" style="28" customWidth="1"/>
    <col min="10" max="10" width="12" style="28" customWidth="1"/>
    <col min="11" max="11" width="11.5703125" style="28" customWidth="1"/>
    <col min="12" max="15" width="16.42578125" style="28" customWidth="1"/>
    <col min="16" max="18" width="9.140625" style="28"/>
    <col min="19" max="19" width="10.140625" style="28" customWidth="1"/>
    <col min="20" max="16384" width="9.140625" style="28"/>
  </cols>
  <sheetData>
    <row r="1" spans="1:15" ht="18.75">
      <c r="A1" s="73" t="s">
        <v>287</v>
      </c>
      <c r="B1" s="73"/>
      <c r="C1" s="73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5" customHeight="1">
      <c r="A2" s="53" t="s">
        <v>264</v>
      </c>
      <c r="B2" s="60" t="s">
        <v>0</v>
      </c>
      <c r="C2" s="53" t="s">
        <v>23</v>
      </c>
      <c r="D2" s="53" t="s">
        <v>20</v>
      </c>
      <c r="E2" s="56" t="s">
        <v>282</v>
      </c>
      <c r="F2" s="63" t="s">
        <v>265</v>
      </c>
      <c r="G2" s="64"/>
      <c r="H2" s="65"/>
      <c r="I2" s="56" t="s">
        <v>283</v>
      </c>
      <c r="J2" s="58" t="s">
        <v>265</v>
      </c>
      <c r="K2" s="58"/>
      <c r="L2" s="58"/>
      <c r="M2" s="58"/>
      <c r="N2" s="58"/>
      <c r="O2" s="58"/>
    </row>
    <row r="3" spans="1:15" ht="15" customHeight="1">
      <c r="A3" s="54"/>
      <c r="B3" s="61"/>
      <c r="C3" s="54"/>
      <c r="D3" s="54"/>
      <c r="E3" s="59"/>
      <c r="F3" s="56" t="s">
        <v>266</v>
      </c>
      <c r="G3" s="56" t="s">
        <v>267</v>
      </c>
      <c r="H3" s="56" t="s">
        <v>268</v>
      </c>
      <c r="I3" s="59"/>
      <c r="J3" s="58" t="s">
        <v>269</v>
      </c>
      <c r="K3" s="58" t="s">
        <v>270</v>
      </c>
      <c r="L3" s="58" t="s">
        <v>271</v>
      </c>
      <c r="M3" s="58" t="s">
        <v>272</v>
      </c>
      <c r="N3" s="58" t="s">
        <v>273</v>
      </c>
      <c r="O3" s="58" t="s">
        <v>274</v>
      </c>
    </row>
    <row r="4" spans="1:15" ht="74.25" customHeight="1">
      <c r="A4" s="55"/>
      <c r="B4" s="62"/>
      <c r="C4" s="55"/>
      <c r="D4" s="55"/>
      <c r="E4" s="57"/>
      <c r="F4" s="57"/>
      <c r="G4" s="57"/>
      <c r="H4" s="57"/>
      <c r="I4" s="57"/>
      <c r="J4" s="58"/>
      <c r="K4" s="58"/>
      <c r="L4" s="58"/>
      <c r="M4" s="58"/>
      <c r="N4" s="58"/>
      <c r="O4" s="58"/>
    </row>
    <row r="5" spans="1:15">
      <c r="A5" s="30"/>
      <c r="B5" s="30">
        <v>1</v>
      </c>
      <c r="C5" s="30">
        <f>B5+1</f>
        <v>2</v>
      </c>
      <c r="D5" s="30">
        <f t="shared" ref="D5:O5" si="0">C5+1</f>
        <v>3</v>
      </c>
      <c r="E5" s="30">
        <v>4</v>
      </c>
      <c r="F5" s="30">
        <f t="shared" si="0"/>
        <v>5</v>
      </c>
      <c r="G5" s="30">
        <f t="shared" si="0"/>
        <v>6</v>
      </c>
      <c r="H5" s="30">
        <f t="shared" si="0"/>
        <v>7</v>
      </c>
      <c r="I5" s="30">
        <v>8</v>
      </c>
      <c r="J5" s="30">
        <f t="shared" si="0"/>
        <v>9</v>
      </c>
      <c r="K5" s="30">
        <f t="shared" si="0"/>
        <v>10</v>
      </c>
      <c r="L5" s="30">
        <f t="shared" si="0"/>
        <v>11</v>
      </c>
      <c r="M5" s="30">
        <f t="shared" si="0"/>
        <v>12</v>
      </c>
      <c r="N5" s="30">
        <f t="shared" si="0"/>
        <v>13</v>
      </c>
      <c r="O5" s="30">
        <f t="shared" si="0"/>
        <v>14</v>
      </c>
    </row>
    <row r="6" spans="1:15" ht="25.5">
      <c r="A6" s="7">
        <v>1</v>
      </c>
      <c r="B6" s="31">
        <v>224</v>
      </c>
      <c r="C6" s="32" t="s">
        <v>28</v>
      </c>
      <c r="D6" s="33" t="s">
        <v>29</v>
      </c>
      <c r="E6" s="34">
        <v>5332</v>
      </c>
      <c r="F6" s="34">
        <v>5332</v>
      </c>
      <c r="G6" s="34"/>
      <c r="H6" s="34"/>
      <c r="I6" s="34">
        <v>0</v>
      </c>
      <c r="J6" s="34"/>
      <c r="K6" s="34"/>
      <c r="L6" s="34"/>
      <c r="M6" s="34"/>
      <c r="N6" s="34"/>
      <c r="O6" s="34"/>
    </row>
    <row r="7" spans="1:15">
      <c r="A7" s="7">
        <v>2</v>
      </c>
      <c r="B7" s="31">
        <v>234</v>
      </c>
      <c r="C7" s="32" t="s">
        <v>30</v>
      </c>
      <c r="D7" s="33" t="s">
        <v>31</v>
      </c>
      <c r="E7" s="34">
        <v>6743</v>
      </c>
      <c r="F7" s="34">
        <f>6738-4</f>
        <v>6734</v>
      </c>
      <c r="G7" s="34">
        <f>5+4</f>
        <v>9</v>
      </c>
      <c r="H7" s="34"/>
      <c r="I7" s="34">
        <v>1700</v>
      </c>
      <c r="J7" s="34"/>
      <c r="K7" s="34"/>
      <c r="L7" s="34">
        <v>1000</v>
      </c>
      <c r="M7" s="34">
        <v>700</v>
      </c>
      <c r="N7" s="34"/>
      <c r="O7" s="34"/>
    </row>
    <row r="8" spans="1:15">
      <c r="A8" s="7">
        <v>3</v>
      </c>
      <c r="B8" s="31">
        <v>242</v>
      </c>
      <c r="C8" s="32" t="s">
        <v>32</v>
      </c>
      <c r="D8" s="33" t="s">
        <v>33</v>
      </c>
      <c r="E8" s="34">
        <v>9995</v>
      </c>
      <c r="F8" s="34">
        <f>9972-2</f>
        <v>9970</v>
      </c>
      <c r="G8" s="34">
        <f>23+2</f>
        <v>25</v>
      </c>
      <c r="H8" s="34"/>
      <c r="I8" s="34">
        <v>9002</v>
      </c>
      <c r="J8" s="34"/>
      <c r="K8" s="34"/>
      <c r="L8" s="34">
        <v>6277</v>
      </c>
      <c r="M8" s="34">
        <v>2725</v>
      </c>
      <c r="N8" s="34"/>
      <c r="O8" s="34"/>
    </row>
    <row r="9" spans="1:15">
      <c r="A9" s="7">
        <v>4</v>
      </c>
      <c r="B9" s="31">
        <v>775</v>
      </c>
      <c r="C9" s="32" t="s">
        <v>32</v>
      </c>
      <c r="D9" s="33" t="s">
        <v>34</v>
      </c>
      <c r="E9" s="34">
        <v>0</v>
      </c>
      <c r="F9" s="34"/>
      <c r="G9" s="34"/>
      <c r="H9" s="34"/>
      <c r="I9" s="34">
        <v>0</v>
      </c>
      <c r="J9" s="34"/>
      <c r="K9" s="34"/>
      <c r="L9" s="34"/>
      <c r="M9" s="34"/>
      <c r="N9" s="34"/>
      <c r="O9" s="34"/>
    </row>
    <row r="10" spans="1:15">
      <c r="A10" s="7">
        <v>5</v>
      </c>
      <c r="B10" s="31">
        <v>408</v>
      </c>
      <c r="C10" s="32" t="s">
        <v>32</v>
      </c>
      <c r="D10" s="33" t="s">
        <v>35</v>
      </c>
      <c r="E10" s="34">
        <v>0</v>
      </c>
      <c r="F10" s="34"/>
      <c r="G10" s="34"/>
      <c r="H10" s="34"/>
      <c r="I10" s="34">
        <v>0</v>
      </c>
      <c r="J10" s="34"/>
      <c r="K10" s="34"/>
      <c r="L10" s="34"/>
      <c r="M10" s="34"/>
      <c r="N10" s="34"/>
      <c r="O10" s="34"/>
    </row>
    <row r="11" spans="1:15">
      <c r="A11" s="7">
        <v>6</v>
      </c>
      <c r="B11" s="31">
        <v>248</v>
      </c>
      <c r="C11" s="32" t="s">
        <v>36</v>
      </c>
      <c r="D11" s="33" t="s">
        <v>37</v>
      </c>
      <c r="E11" s="34">
        <v>4120</v>
      </c>
      <c r="F11" s="34">
        <f>4111-20</f>
        <v>4091</v>
      </c>
      <c r="G11" s="34">
        <f>9+20</f>
        <v>29</v>
      </c>
      <c r="H11" s="34"/>
      <c r="I11" s="34">
        <v>2298</v>
      </c>
      <c r="J11" s="34"/>
      <c r="K11" s="34"/>
      <c r="L11" s="34">
        <v>1230</v>
      </c>
      <c r="M11" s="34">
        <v>1068</v>
      </c>
      <c r="N11" s="34"/>
      <c r="O11" s="34"/>
    </row>
    <row r="12" spans="1:15">
      <c r="A12" s="7">
        <v>7</v>
      </c>
      <c r="B12" s="31">
        <v>324</v>
      </c>
      <c r="C12" s="32" t="s">
        <v>38</v>
      </c>
      <c r="D12" s="33" t="s">
        <v>39</v>
      </c>
      <c r="E12" s="34">
        <v>4446</v>
      </c>
      <c r="F12" s="34">
        <v>4434</v>
      </c>
      <c r="G12" s="34">
        <v>12</v>
      </c>
      <c r="H12" s="34"/>
      <c r="I12" s="34">
        <v>3855</v>
      </c>
      <c r="J12" s="34"/>
      <c r="K12" s="34"/>
      <c r="L12" s="34">
        <v>2688</v>
      </c>
      <c r="M12" s="34">
        <v>1167</v>
      </c>
      <c r="N12" s="34"/>
      <c r="O12" s="34"/>
    </row>
    <row r="13" spans="1:15" ht="25.5">
      <c r="A13" s="7">
        <v>8</v>
      </c>
      <c r="B13" s="31">
        <v>257</v>
      </c>
      <c r="C13" s="32" t="s">
        <v>40</v>
      </c>
      <c r="D13" s="33" t="s">
        <v>41</v>
      </c>
      <c r="E13" s="34">
        <v>5957</v>
      </c>
      <c r="F13" s="34">
        <f>5953-1</f>
        <v>5952</v>
      </c>
      <c r="G13" s="34">
        <f>4+1</f>
        <v>5</v>
      </c>
      <c r="H13" s="34"/>
      <c r="I13" s="34">
        <v>5109</v>
      </c>
      <c r="J13" s="34"/>
      <c r="K13" s="34"/>
      <c r="L13" s="34">
        <v>3562</v>
      </c>
      <c r="M13" s="34">
        <v>1547</v>
      </c>
      <c r="N13" s="34"/>
      <c r="O13" s="34"/>
    </row>
    <row r="14" spans="1:15">
      <c r="A14" s="7">
        <v>9</v>
      </c>
      <c r="B14" s="31">
        <v>734</v>
      </c>
      <c r="C14" s="32" t="s">
        <v>40</v>
      </c>
      <c r="D14" s="33" t="s">
        <v>42</v>
      </c>
      <c r="E14" s="34">
        <v>0</v>
      </c>
      <c r="F14" s="34"/>
      <c r="G14" s="34"/>
      <c r="H14" s="34"/>
      <c r="I14" s="34">
        <v>0</v>
      </c>
      <c r="J14" s="34"/>
      <c r="K14" s="34"/>
      <c r="L14" s="34"/>
      <c r="M14" s="34"/>
      <c r="N14" s="34"/>
      <c r="O14" s="34"/>
    </row>
    <row r="15" spans="1:15">
      <c r="A15" s="7">
        <v>10</v>
      </c>
      <c r="B15" s="31">
        <v>774</v>
      </c>
      <c r="C15" s="32" t="s">
        <v>43</v>
      </c>
      <c r="D15" s="33" t="s">
        <v>44</v>
      </c>
      <c r="E15" s="34">
        <v>0</v>
      </c>
      <c r="F15" s="34"/>
      <c r="G15" s="34"/>
      <c r="H15" s="34"/>
      <c r="I15" s="34">
        <v>0</v>
      </c>
      <c r="J15" s="34"/>
      <c r="K15" s="34"/>
      <c r="L15" s="34"/>
      <c r="M15" s="34"/>
      <c r="N15" s="34"/>
      <c r="O15" s="34"/>
    </row>
    <row r="16" spans="1:15">
      <c r="A16" s="7">
        <v>11</v>
      </c>
      <c r="B16" s="31">
        <v>778</v>
      </c>
      <c r="C16" s="32" t="s">
        <v>43</v>
      </c>
      <c r="D16" s="33" t="s">
        <v>45</v>
      </c>
      <c r="E16" s="34">
        <v>0</v>
      </c>
      <c r="F16" s="34"/>
      <c r="G16" s="34"/>
      <c r="H16" s="34"/>
      <c r="I16" s="34">
        <v>0</v>
      </c>
      <c r="J16" s="34"/>
      <c r="K16" s="34"/>
      <c r="L16" s="34"/>
      <c r="M16" s="34"/>
      <c r="N16" s="34"/>
      <c r="O16" s="34"/>
    </row>
    <row r="17" spans="1:15">
      <c r="A17" s="7">
        <v>12</v>
      </c>
      <c r="B17" s="31">
        <v>732</v>
      </c>
      <c r="C17" s="32" t="s">
        <v>43</v>
      </c>
      <c r="D17" s="33" t="s">
        <v>46</v>
      </c>
      <c r="E17" s="34">
        <v>0</v>
      </c>
      <c r="F17" s="34"/>
      <c r="G17" s="34"/>
      <c r="H17" s="34"/>
      <c r="I17" s="34">
        <v>0</v>
      </c>
      <c r="J17" s="34"/>
      <c r="K17" s="34"/>
      <c r="L17" s="34"/>
      <c r="M17" s="34"/>
      <c r="N17" s="34"/>
      <c r="O17" s="34"/>
    </row>
    <row r="18" spans="1:15" ht="25.5">
      <c r="A18" s="7">
        <v>13</v>
      </c>
      <c r="B18" s="31">
        <v>198</v>
      </c>
      <c r="C18" s="32" t="s">
        <v>47</v>
      </c>
      <c r="D18" s="33" t="s">
        <v>48</v>
      </c>
      <c r="E18" s="34">
        <v>5882</v>
      </c>
      <c r="F18" s="34">
        <v>5872</v>
      </c>
      <c r="G18" s="34">
        <v>10</v>
      </c>
      <c r="H18" s="34"/>
      <c r="I18" s="34">
        <v>5058</v>
      </c>
      <c r="J18" s="34"/>
      <c r="K18" s="34"/>
      <c r="L18" s="34">
        <v>3527</v>
      </c>
      <c r="M18" s="34">
        <v>1531</v>
      </c>
      <c r="N18" s="34"/>
      <c r="O18" s="34"/>
    </row>
    <row r="19" spans="1:15" ht="25.5">
      <c r="A19" s="7">
        <v>14</v>
      </c>
      <c r="B19" s="31">
        <v>203</v>
      </c>
      <c r="C19" s="32" t="s">
        <v>47</v>
      </c>
      <c r="D19" s="33" t="s">
        <v>49</v>
      </c>
      <c r="E19" s="34">
        <v>0</v>
      </c>
      <c r="F19" s="34"/>
      <c r="G19" s="34"/>
      <c r="H19" s="34"/>
      <c r="I19" s="34">
        <v>0</v>
      </c>
      <c r="J19" s="34"/>
      <c r="K19" s="34"/>
      <c r="L19" s="34"/>
      <c r="M19" s="34"/>
      <c r="N19" s="34"/>
      <c r="O19" s="34"/>
    </row>
    <row r="20" spans="1:15">
      <c r="A20" s="7">
        <v>15</v>
      </c>
      <c r="B20" s="31">
        <v>205</v>
      </c>
      <c r="C20" s="32" t="s">
        <v>50</v>
      </c>
      <c r="D20" s="33" t="s">
        <v>51</v>
      </c>
      <c r="E20" s="34">
        <v>8101</v>
      </c>
      <c r="F20" s="34">
        <v>8079</v>
      </c>
      <c r="G20" s="34">
        <v>22</v>
      </c>
      <c r="H20" s="34"/>
      <c r="I20" s="34">
        <v>6934</v>
      </c>
      <c r="J20" s="34"/>
      <c r="K20" s="34"/>
      <c r="L20" s="34">
        <v>4934</v>
      </c>
      <c r="M20" s="34">
        <v>2000</v>
      </c>
      <c r="N20" s="34"/>
      <c r="O20" s="34"/>
    </row>
    <row r="21" spans="1:15">
      <c r="A21" s="7">
        <v>16</v>
      </c>
      <c r="B21" s="31">
        <v>552</v>
      </c>
      <c r="C21" s="32" t="s">
        <v>52</v>
      </c>
      <c r="D21" s="33" t="s">
        <v>53</v>
      </c>
      <c r="E21" s="34">
        <v>0</v>
      </c>
      <c r="F21" s="34"/>
      <c r="G21" s="34"/>
      <c r="H21" s="34"/>
      <c r="I21" s="34">
        <v>0</v>
      </c>
      <c r="J21" s="34"/>
      <c r="K21" s="34"/>
      <c r="L21" s="34"/>
      <c r="M21" s="34"/>
      <c r="N21" s="34"/>
      <c r="O21" s="34"/>
    </row>
    <row r="22" spans="1:15">
      <c r="A22" s="7">
        <v>17</v>
      </c>
      <c r="B22" s="31">
        <v>140</v>
      </c>
      <c r="C22" s="32" t="s">
        <v>52</v>
      </c>
      <c r="D22" s="33" t="s">
        <v>54</v>
      </c>
      <c r="E22" s="34">
        <v>570</v>
      </c>
      <c r="F22" s="34"/>
      <c r="G22" s="34"/>
      <c r="H22" s="34">
        <v>570</v>
      </c>
      <c r="I22" s="34">
        <v>2618</v>
      </c>
      <c r="J22" s="34"/>
      <c r="K22" s="34"/>
      <c r="L22" s="34">
        <v>1120</v>
      </c>
      <c r="M22" s="34">
        <v>1498</v>
      </c>
      <c r="N22" s="34"/>
      <c r="O22" s="34"/>
    </row>
    <row r="23" spans="1:15">
      <c r="A23" s="7">
        <v>18</v>
      </c>
      <c r="B23" s="31">
        <v>136</v>
      </c>
      <c r="C23" s="32" t="s">
        <v>52</v>
      </c>
      <c r="D23" s="33" t="s">
        <v>55</v>
      </c>
      <c r="E23" s="34">
        <v>24747</v>
      </c>
      <c r="F23" s="34">
        <v>24665</v>
      </c>
      <c r="G23" s="34">
        <v>82</v>
      </c>
      <c r="H23" s="34"/>
      <c r="I23" s="34">
        <v>19443</v>
      </c>
      <c r="J23" s="34">
        <v>2907</v>
      </c>
      <c r="K23" s="34"/>
      <c r="L23" s="34">
        <v>11530</v>
      </c>
      <c r="M23" s="34">
        <v>5006</v>
      </c>
      <c r="N23" s="34"/>
      <c r="O23" s="34"/>
    </row>
    <row r="24" spans="1:15">
      <c r="A24" s="7">
        <v>19</v>
      </c>
      <c r="B24" s="31">
        <v>674</v>
      </c>
      <c r="C24" s="32" t="s">
        <v>52</v>
      </c>
      <c r="D24" s="33" t="s">
        <v>56</v>
      </c>
      <c r="E24" s="34">
        <v>0</v>
      </c>
      <c r="F24" s="34"/>
      <c r="G24" s="34"/>
      <c r="H24" s="34"/>
      <c r="I24" s="34">
        <v>0</v>
      </c>
      <c r="J24" s="34"/>
      <c r="K24" s="34"/>
      <c r="L24" s="34"/>
      <c r="M24" s="34"/>
      <c r="N24" s="34"/>
      <c r="O24" s="34"/>
    </row>
    <row r="25" spans="1:15" ht="25.5">
      <c r="A25" s="7">
        <v>20</v>
      </c>
      <c r="B25" s="31">
        <v>438</v>
      </c>
      <c r="C25" s="32" t="s">
        <v>52</v>
      </c>
      <c r="D25" s="33" t="s">
        <v>57</v>
      </c>
      <c r="E25" s="34">
        <v>4262</v>
      </c>
      <c r="F25" s="34">
        <f>4262-4</f>
        <v>4258</v>
      </c>
      <c r="G25" s="34">
        <v>4</v>
      </c>
      <c r="H25" s="34"/>
      <c r="I25" s="34">
        <v>2943</v>
      </c>
      <c r="J25" s="34"/>
      <c r="K25" s="34"/>
      <c r="L25" s="34">
        <v>2052</v>
      </c>
      <c r="M25" s="34">
        <v>891</v>
      </c>
      <c r="N25" s="34"/>
      <c r="O25" s="34"/>
    </row>
    <row r="26" spans="1:15">
      <c r="A26" s="7">
        <v>21</v>
      </c>
      <c r="B26" s="31">
        <v>761</v>
      </c>
      <c r="C26" s="32" t="s">
        <v>52</v>
      </c>
      <c r="D26" s="33" t="s">
        <v>58</v>
      </c>
      <c r="E26" s="34">
        <v>0</v>
      </c>
      <c r="F26" s="34"/>
      <c r="G26" s="34"/>
      <c r="H26" s="34"/>
      <c r="I26" s="34">
        <v>500</v>
      </c>
      <c r="J26" s="34"/>
      <c r="K26" s="34">
        <v>500</v>
      </c>
      <c r="L26" s="34"/>
      <c r="M26" s="34"/>
      <c r="N26" s="34"/>
      <c r="O26" s="34"/>
    </row>
    <row r="27" spans="1:15">
      <c r="A27" s="7">
        <v>22</v>
      </c>
      <c r="B27" s="31">
        <v>719</v>
      </c>
      <c r="C27" s="32" t="s">
        <v>52</v>
      </c>
      <c r="D27" s="33" t="s">
        <v>59</v>
      </c>
      <c r="E27" s="34">
        <v>0</v>
      </c>
      <c r="F27" s="34"/>
      <c r="G27" s="34"/>
      <c r="H27" s="34"/>
      <c r="I27" s="34">
        <v>1000</v>
      </c>
      <c r="J27" s="34">
        <v>500</v>
      </c>
      <c r="K27" s="34">
        <v>500</v>
      </c>
      <c r="L27" s="34"/>
      <c r="M27" s="34"/>
      <c r="N27" s="34"/>
      <c r="O27" s="34"/>
    </row>
    <row r="28" spans="1:15">
      <c r="A28" s="7">
        <v>23</v>
      </c>
      <c r="B28" s="31">
        <v>209</v>
      </c>
      <c r="C28" s="32" t="s">
        <v>60</v>
      </c>
      <c r="D28" s="33" t="s">
        <v>61</v>
      </c>
      <c r="E28" s="34">
        <v>1843</v>
      </c>
      <c r="F28" s="34">
        <v>1840</v>
      </c>
      <c r="G28" s="34">
        <v>3</v>
      </c>
      <c r="H28" s="34"/>
      <c r="I28" s="34">
        <v>1787</v>
      </c>
      <c r="J28" s="34"/>
      <c r="K28" s="34"/>
      <c r="L28" s="34">
        <v>1246</v>
      </c>
      <c r="M28" s="34">
        <v>541</v>
      </c>
      <c r="N28" s="34"/>
      <c r="O28" s="34"/>
    </row>
    <row r="29" spans="1:15">
      <c r="A29" s="7">
        <v>24</v>
      </c>
      <c r="B29" s="31">
        <v>420</v>
      </c>
      <c r="C29" s="32" t="s">
        <v>62</v>
      </c>
      <c r="D29" s="33" t="s">
        <v>63</v>
      </c>
      <c r="E29" s="34">
        <v>0</v>
      </c>
      <c r="F29" s="34"/>
      <c r="G29" s="34"/>
      <c r="H29" s="34"/>
      <c r="I29" s="34">
        <v>0</v>
      </c>
      <c r="J29" s="34"/>
      <c r="K29" s="34"/>
      <c r="L29" s="34"/>
      <c r="M29" s="34"/>
      <c r="N29" s="34"/>
      <c r="O29" s="34"/>
    </row>
    <row r="30" spans="1:15">
      <c r="A30" s="7">
        <v>25</v>
      </c>
      <c r="B30" s="31">
        <v>157</v>
      </c>
      <c r="C30" s="32" t="s">
        <v>62</v>
      </c>
      <c r="D30" s="33" t="s">
        <v>64</v>
      </c>
      <c r="E30" s="34">
        <v>620</v>
      </c>
      <c r="F30" s="34"/>
      <c r="G30" s="34"/>
      <c r="H30" s="34">
        <v>620</v>
      </c>
      <c r="I30" s="34">
        <v>1600</v>
      </c>
      <c r="J30" s="34"/>
      <c r="K30" s="34"/>
      <c r="L30" s="34">
        <v>1600</v>
      </c>
      <c r="M30" s="34"/>
      <c r="N30" s="34"/>
      <c r="O30" s="34"/>
    </row>
    <row r="31" spans="1:15">
      <c r="A31" s="7">
        <v>26</v>
      </c>
      <c r="B31" s="31">
        <v>148</v>
      </c>
      <c r="C31" s="32" t="s">
        <v>62</v>
      </c>
      <c r="D31" s="33" t="s">
        <v>65</v>
      </c>
      <c r="E31" s="34">
        <v>20053</v>
      </c>
      <c r="F31" s="34">
        <v>20016</v>
      </c>
      <c r="G31" s="34">
        <v>37</v>
      </c>
      <c r="H31" s="34"/>
      <c r="I31" s="34">
        <v>18838</v>
      </c>
      <c r="J31" s="34"/>
      <c r="K31" s="34"/>
      <c r="L31" s="34">
        <v>9445</v>
      </c>
      <c r="M31" s="34">
        <v>4101</v>
      </c>
      <c r="N31" s="34"/>
      <c r="O31" s="34">
        <v>5292</v>
      </c>
    </row>
    <row r="32" spans="1:15">
      <c r="A32" s="7">
        <v>27</v>
      </c>
      <c r="B32" s="31">
        <v>150</v>
      </c>
      <c r="C32" s="32" t="s">
        <v>62</v>
      </c>
      <c r="D32" s="33" t="s">
        <v>66</v>
      </c>
      <c r="E32" s="34">
        <v>6103</v>
      </c>
      <c r="F32" s="34">
        <v>6038</v>
      </c>
      <c r="G32" s="34">
        <v>15</v>
      </c>
      <c r="H32" s="34">
        <v>50</v>
      </c>
      <c r="I32" s="34">
        <v>3473</v>
      </c>
      <c r="J32" s="34"/>
      <c r="K32" s="34"/>
      <c r="L32" s="34">
        <v>3473</v>
      </c>
      <c r="M32" s="34"/>
      <c r="N32" s="34"/>
      <c r="O32" s="34"/>
    </row>
    <row r="33" spans="1:15">
      <c r="A33" s="7">
        <v>28</v>
      </c>
      <c r="B33" s="31">
        <v>155</v>
      </c>
      <c r="C33" s="32" t="s">
        <v>62</v>
      </c>
      <c r="D33" s="33" t="s">
        <v>67</v>
      </c>
      <c r="E33" s="34">
        <v>0</v>
      </c>
      <c r="F33" s="34"/>
      <c r="G33" s="34"/>
      <c r="H33" s="34"/>
      <c r="I33" s="34">
        <v>0</v>
      </c>
      <c r="J33" s="34"/>
      <c r="K33" s="34"/>
      <c r="L33" s="34"/>
      <c r="M33" s="34"/>
      <c r="N33" s="34"/>
      <c r="O33" s="34"/>
    </row>
    <row r="34" spans="1:15">
      <c r="A34" s="7">
        <v>29</v>
      </c>
      <c r="B34" s="31">
        <v>491</v>
      </c>
      <c r="C34" s="32" t="s">
        <v>62</v>
      </c>
      <c r="D34" s="33" t="s">
        <v>68</v>
      </c>
      <c r="E34" s="34">
        <v>0</v>
      </c>
      <c r="F34" s="34"/>
      <c r="G34" s="34"/>
      <c r="H34" s="34"/>
      <c r="I34" s="34">
        <v>0</v>
      </c>
      <c r="J34" s="34"/>
      <c r="K34" s="34"/>
      <c r="L34" s="34"/>
      <c r="M34" s="34"/>
      <c r="N34" s="34"/>
      <c r="O34" s="34"/>
    </row>
    <row r="35" spans="1:15" ht="25.5">
      <c r="A35" s="7">
        <v>30</v>
      </c>
      <c r="B35" s="31">
        <v>158</v>
      </c>
      <c r="C35" s="32" t="s">
        <v>62</v>
      </c>
      <c r="D35" s="33" t="s">
        <v>69</v>
      </c>
      <c r="E35" s="34">
        <v>0</v>
      </c>
      <c r="F35" s="34"/>
      <c r="G35" s="34"/>
      <c r="H35" s="34"/>
      <c r="I35" s="34">
        <v>0</v>
      </c>
      <c r="J35" s="34"/>
      <c r="K35" s="34"/>
      <c r="L35" s="34"/>
      <c r="M35" s="34"/>
      <c r="N35" s="34"/>
      <c r="O35" s="34"/>
    </row>
    <row r="36" spans="1:15">
      <c r="A36" s="7">
        <v>31</v>
      </c>
      <c r="B36" s="31">
        <v>213</v>
      </c>
      <c r="C36" s="32" t="s">
        <v>70</v>
      </c>
      <c r="D36" s="33" t="s">
        <v>71</v>
      </c>
      <c r="E36" s="34">
        <v>320</v>
      </c>
      <c r="F36" s="34"/>
      <c r="G36" s="34"/>
      <c r="H36" s="34">
        <v>320</v>
      </c>
      <c r="I36" s="34">
        <v>1477</v>
      </c>
      <c r="J36" s="34"/>
      <c r="K36" s="34"/>
      <c r="L36" s="34">
        <v>1030</v>
      </c>
      <c r="M36" s="34">
        <v>447</v>
      </c>
      <c r="N36" s="34"/>
      <c r="O36" s="34"/>
    </row>
    <row r="37" spans="1:15" ht="25.5">
      <c r="A37" s="7">
        <v>32</v>
      </c>
      <c r="B37" s="31">
        <v>210</v>
      </c>
      <c r="C37" s="32" t="s">
        <v>70</v>
      </c>
      <c r="D37" s="33" t="s">
        <v>72</v>
      </c>
      <c r="E37" s="34">
        <v>6939</v>
      </c>
      <c r="F37" s="34">
        <v>6922</v>
      </c>
      <c r="G37" s="34">
        <v>17</v>
      </c>
      <c r="H37" s="34"/>
      <c r="I37" s="34">
        <v>10434</v>
      </c>
      <c r="J37" s="34"/>
      <c r="K37" s="34"/>
      <c r="L37" s="34">
        <v>3312</v>
      </c>
      <c r="M37" s="34">
        <v>1438</v>
      </c>
      <c r="N37" s="34"/>
      <c r="O37" s="34">
        <v>5684</v>
      </c>
    </row>
    <row r="38" spans="1:15" ht="25.5">
      <c r="A38" s="7">
        <v>33</v>
      </c>
      <c r="B38" s="31">
        <v>211</v>
      </c>
      <c r="C38" s="32" t="s">
        <v>70</v>
      </c>
      <c r="D38" s="33" t="s">
        <v>73</v>
      </c>
      <c r="E38" s="34">
        <v>1792</v>
      </c>
      <c r="F38" s="34">
        <v>1792</v>
      </c>
      <c r="G38" s="34"/>
      <c r="H38" s="34"/>
      <c r="I38" s="34">
        <v>1704</v>
      </c>
      <c r="J38" s="34"/>
      <c r="K38" s="34"/>
      <c r="L38" s="34">
        <v>1188</v>
      </c>
      <c r="M38" s="34">
        <v>516</v>
      </c>
      <c r="N38" s="34"/>
      <c r="O38" s="34"/>
    </row>
    <row r="39" spans="1:15" ht="25.5">
      <c r="A39" s="7">
        <v>34</v>
      </c>
      <c r="B39" s="31">
        <v>212</v>
      </c>
      <c r="C39" s="32" t="s">
        <v>70</v>
      </c>
      <c r="D39" s="33" t="s">
        <v>74</v>
      </c>
      <c r="E39" s="34">
        <v>1594</v>
      </c>
      <c r="F39" s="34">
        <v>1594</v>
      </c>
      <c r="G39" s="34"/>
      <c r="H39" s="34"/>
      <c r="I39" s="34">
        <v>506</v>
      </c>
      <c r="J39" s="34"/>
      <c r="K39" s="34"/>
      <c r="L39" s="34"/>
      <c r="M39" s="34">
        <v>506</v>
      </c>
      <c r="N39" s="34"/>
      <c r="O39" s="34"/>
    </row>
    <row r="40" spans="1:15">
      <c r="A40" s="7">
        <v>35</v>
      </c>
      <c r="B40" s="31">
        <v>675</v>
      </c>
      <c r="C40" s="32" t="s">
        <v>70</v>
      </c>
      <c r="D40" s="33" t="s">
        <v>75</v>
      </c>
      <c r="E40" s="34">
        <v>0</v>
      </c>
      <c r="F40" s="34"/>
      <c r="G40" s="34"/>
      <c r="H40" s="34"/>
      <c r="I40" s="34">
        <v>0</v>
      </c>
      <c r="J40" s="34"/>
      <c r="K40" s="34"/>
      <c r="L40" s="34"/>
      <c r="M40" s="34"/>
      <c r="N40" s="34"/>
      <c r="O40" s="34"/>
    </row>
    <row r="41" spans="1:15">
      <c r="A41" s="7">
        <v>36</v>
      </c>
      <c r="B41" s="31">
        <v>740</v>
      </c>
      <c r="C41" s="32" t="s">
        <v>70</v>
      </c>
      <c r="D41" s="33" t="s">
        <v>76</v>
      </c>
      <c r="E41" s="34">
        <v>0</v>
      </c>
      <c r="F41" s="34"/>
      <c r="G41" s="34"/>
      <c r="H41" s="34"/>
      <c r="I41" s="34">
        <v>0</v>
      </c>
      <c r="J41" s="34"/>
      <c r="K41" s="34"/>
      <c r="L41" s="34"/>
      <c r="M41" s="34"/>
      <c r="N41" s="34"/>
      <c r="O41" s="34"/>
    </row>
    <row r="42" spans="1:15">
      <c r="A42" s="7">
        <v>37</v>
      </c>
      <c r="B42" s="31">
        <v>633</v>
      </c>
      <c r="C42" s="32" t="s">
        <v>70</v>
      </c>
      <c r="D42" s="33" t="s">
        <v>77</v>
      </c>
      <c r="E42" s="34">
        <v>0</v>
      </c>
      <c r="F42" s="34"/>
      <c r="G42" s="34"/>
      <c r="H42" s="34"/>
      <c r="I42" s="34">
        <v>0</v>
      </c>
      <c r="J42" s="34"/>
      <c r="K42" s="34"/>
      <c r="L42" s="34"/>
      <c r="M42" s="34"/>
      <c r="N42" s="34"/>
      <c r="O42" s="34"/>
    </row>
    <row r="43" spans="1:15" ht="25.5">
      <c r="A43" s="7">
        <v>38</v>
      </c>
      <c r="B43" s="31">
        <v>216</v>
      </c>
      <c r="C43" s="32" t="s">
        <v>78</v>
      </c>
      <c r="D43" s="33" t="s">
        <v>79</v>
      </c>
      <c r="E43" s="34">
        <v>7496</v>
      </c>
      <c r="F43" s="34">
        <f>7493-9</f>
        <v>7484</v>
      </c>
      <c r="G43" s="34">
        <f>3+9</f>
        <v>12</v>
      </c>
      <c r="H43" s="34"/>
      <c r="I43" s="34">
        <v>8987</v>
      </c>
      <c r="J43" s="34">
        <v>2744</v>
      </c>
      <c r="K43" s="34"/>
      <c r="L43" s="34">
        <v>4353</v>
      </c>
      <c r="M43" s="34">
        <v>1890</v>
      </c>
      <c r="N43" s="34"/>
      <c r="O43" s="34"/>
    </row>
    <row r="44" spans="1:15">
      <c r="A44" s="7">
        <v>39</v>
      </c>
      <c r="B44" s="31">
        <v>160</v>
      </c>
      <c r="C44" s="32" t="s">
        <v>80</v>
      </c>
      <c r="D44" s="33" t="s">
        <v>81</v>
      </c>
      <c r="E44" s="34">
        <v>13735</v>
      </c>
      <c r="F44" s="34">
        <v>13703</v>
      </c>
      <c r="G44" s="34">
        <v>32</v>
      </c>
      <c r="H44" s="34"/>
      <c r="I44" s="34">
        <v>20801</v>
      </c>
      <c r="J44" s="34">
        <v>6370</v>
      </c>
      <c r="K44" s="34">
        <v>1176</v>
      </c>
      <c r="L44" s="34">
        <v>7893</v>
      </c>
      <c r="M44" s="34">
        <v>5362</v>
      </c>
      <c r="N44" s="34"/>
      <c r="O44" s="34"/>
    </row>
    <row r="45" spans="1:15">
      <c r="A45" s="7">
        <v>40</v>
      </c>
      <c r="B45" s="31">
        <v>690</v>
      </c>
      <c r="C45" s="32" t="s">
        <v>80</v>
      </c>
      <c r="D45" s="33" t="s">
        <v>82</v>
      </c>
      <c r="E45" s="34">
        <v>0</v>
      </c>
      <c r="F45" s="34"/>
      <c r="G45" s="34"/>
      <c r="H45" s="34"/>
      <c r="I45" s="34">
        <v>0</v>
      </c>
      <c r="J45" s="34"/>
      <c r="K45" s="34"/>
      <c r="L45" s="34"/>
      <c r="M45" s="34"/>
      <c r="N45" s="34"/>
      <c r="O45" s="34"/>
    </row>
    <row r="46" spans="1:15" ht="25.5">
      <c r="A46" s="7">
        <v>41</v>
      </c>
      <c r="B46" s="31">
        <v>159</v>
      </c>
      <c r="C46" s="32" t="s">
        <v>80</v>
      </c>
      <c r="D46" s="33" t="s">
        <v>83</v>
      </c>
      <c r="E46" s="34">
        <v>26135</v>
      </c>
      <c r="F46" s="34">
        <f>26104-54</f>
        <v>26050</v>
      </c>
      <c r="G46" s="34">
        <f>31+54</f>
        <v>85</v>
      </c>
      <c r="H46" s="34"/>
      <c r="I46" s="34">
        <v>31766</v>
      </c>
      <c r="J46" s="34">
        <v>4116</v>
      </c>
      <c r="K46" s="34">
        <v>1333</v>
      </c>
      <c r="L46" s="34">
        <v>12214</v>
      </c>
      <c r="M46" s="34">
        <v>4303</v>
      </c>
      <c r="N46" s="34"/>
      <c r="O46" s="34">
        <v>9800</v>
      </c>
    </row>
    <row r="47" spans="1:15" ht="25.5">
      <c r="A47" s="7">
        <v>42</v>
      </c>
      <c r="B47" s="31">
        <v>590</v>
      </c>
      <c r="C47" s="32" t="s">
        <v>80</v>
      </c>
      <c r="D47" s="33" t="s">
        <v>84</v>
      </c>
      <c r="E47" s="34">
        <v>11496</v>
      </c>
      <c r="F47" s="34">
        <f>1147-454</f>
        <v>693</v>
      </c>
      <c r="G47" s="34">
        <f>22+45</f>
        <v>67</v>
      </c>
      <c r="H47" s="34"/>
      <c r="I47" s="34">
        <v>9595</v>
      </c>
      <c r="J47" s="34"/>
      <c r="K47" s="34"/>
      <c r="L47" s="34">
        <v>7296</v>
      </c>
      <c r="M47" s="34">
        <v>2299</v>
      </c>
      <c r="N47" s="34"/>
      <c r="O47" s="34"/>
    </row>
    <row r="48" spans="1:15" ht="25.5">
      <c r="A48" s="7">
        <v>43</v>
      </c>
      <c r="B48" s="31">
        <v>161</v>
      </c>
      <c r="C48" s="32" t="s">
        <v>80</v>
      </c>
      <c r="D48" s="33" t="s">
        <v>85</v>
      </c>
      <c r="E48" s="34">
        <v>25286</v>
      </c>
      <c r="F48" s="34">
        <v>25228</v>
      </c>
      <c r="G48" s="34">
        <v>58</v>
      </c>
      <c r="H48" s="34"/>
      <c r="I48" s="34">
        <v>27780</v>
      </c>
      <c r="J48" s="34">
        <v>4116</v>
      </c>
      <c r="K48" s="34"/>
      <c r="L48" s="34">
        <v>11758</v>
      </c>
      <c r="M48" s="34">
        <v>4105</v>
      </c>
      <c r="N48" s="34"/>
      <c r="O48" s="34">
        <v>7801</v>
      </c>
    </row>
    <row r="49" spans="1:15" ht="25.5">
      <c r="A49" s="7">
        <v>44</v>
      </c>
      <c r="B49" s="31">
        <v>165</v>
      </c>
      <c r="C49" s="32" t="s">
        <v>80</v>
      </c>
      <c r="D49" s="33" t="s">
        <v>86</v>
      </c>
      <c r="E49" s="34">
        <v>0</v>
      </c>
      <c r="F49" s="34"/>
      <c r="G49" s="34"/>
      <c r="H49" s="34"/>
      <c r="I49" s="34">
        <v>0</v>
      </c>
      <c r="J49" s="34"/>
      <c r="K49" s="34"/>
      <c r="L49" s="34"/>
      <c r="M49" s="34"/>
      <c r="N49" s="34"/>
      <c r="O49" s="34"/>
    </row>
    <row r="50" spans="1:15">
      <c r="A50" s="7">
        <v>45</v>
      </c>
      <c r="B50" s="31">
        <v>164</v>
      </c>
      <c r="C50" s="32" t="s">
        <v>80</v>
      </c>
      <c r="D50" s="33" t="s">
        <v>87</v>
      </c>
      <c r="E50" s="34">
        <v>3146</v>
      </c>
      <c r="F50" s="34"/>
      <c r="G50" s="34"/>
      <c r="H50" s="34">
        <v>3146</v>
      </c>
      <c r="I50" s="34">
        <v>17959</v>
      </c>
      <c r="J50" s="34">
        <v>2000</v>
      </c>
      <c r="K50" s="34">
        <v>392</v>
      </c>
      <c r="L50" s="34">
        <v>6007</v>
      </c>
      <c r="M50" s="34">
        <v>1720</v>
      </c>
      <c r="N50" s="34"/>
      <c r="O50" s="34">
        <v>7840</v>
      </c>
    </row>
    <row r="51" spans="1:15" ht="25.5">
      <c r="A51" s="7">
        <v>46</v>
      </c>
      <c r="B51" s="31">
        <v>180</v>
      </c>
      <c r="C51" s="32" t="s">
        <v>80</v>
      </c>
      <c r="D51" s="33" t="s">
        <v>88</v>
      </c>
      <c r="E51" s="34">
        <v>0</v>
      </c>
      <c r="F51" s="34"/>
      <c r="G51" s="34"/>
      <c r="H51" s="34"/>
      <c r="I51" s="34">
        <v>0</v>
      </c>
      <c r="J51" s="34"/>
      <c r="K51" s="34"/>
      <c r="L51" s="34"/>
      <c r="M51" s="34"/>
      <c r="N51" s="34"/>
      <c r="O51" s="34"/>
    </row>
    <row r="52" spans="1:15">
      <c r="A52" s="7">
        <v>47</v>
      </c>
      <c r="B52" s="31">
        <v>172</v>
      </c>
      <c r="C52" s="32" t="s">
        <v>80</v>
      </c>
      <c r="D52" s="33" t="s">
        <v>89</v>
      </c>
      <c r="E52" s="34">
        <v>0</v>
      </c>
      <c r="F52" s="34"/>
      <c r="G52" s="34"/>
      <c r="H52" s="34"/>
      <c r="I52" s="34">
        <v>0</v>
      </c>
      <c r="J52" s="34"/>
      <c r="K52" s="34"/>
      <c r="L52" s="34"/>
      <c r="M52" s="34"/>
      <c r="N52" s="34"/>
      <c r="O52" s="34"/>
    </row>
    <row r="53" spans="1:15">
      <c r="A53" s="7">
        <v>48</v>
      </c>
      <c r="B53" s="31">
        <v>171</v>
      </c>
      <c r="C53" s="32" t="s">
        <v>80</v>
      </c>
      <c r="D53" s="33" t="s">
        <v>90</v>
      </c>
      <c r="E53" s="34">
        <v>0</v>
      </c>
      <c r="F53" s="34"/>
      <c r="G53" s="34"/>
      <c r="H53" s="34"/>
      <c r="I53" s="34">
        <v>1950</v>
      </c>
      <c r="J53" s="34">
        <v>1200</v>
      </c>
      <c r="K53" s="34">
        <v>750</v>
      </c>
      <c r="L53" s="34"/>
      <c r="M53" s="34"/>
      <c r="N53" s="34"/>
      <c r="O53" s="34"/>
    </row>
    <row r="54" spans="1:15">
      <c r="A54" s="7">
        <v>49</v>
      </c>
      <c r="B54" s="31">
        <v>676</v>
      </c>
      <c r="C54" s="32" t="s">
        <v>80</v>
      </c>
      <c r="D54" s="33" t="s">
        <v>91</v>
      </c>
      <c r="E54" s="34">
        <v>0</v>
      </c>
      <c r="F54" s="34"/>
      <c r="G54" s="34"/>
      <c r="H54" s="34"/>
      <c r="I54" s="34">
        <v>0</v>
      </c>
      <c r="J54" s="34"/>
      <c r="K54" s="34"/>
      <c r="L54" s="34"/>
      <c r="M54" s="34"/>
      <c r="N54" s="34"/>
      <c r="O54" s="34"/>
    </row>
    <row r="55" spans="1:15" ht="25.5">
      <c r="A55" s="7">
        <v>50</v>
      </c>
      <c r="B55" s="31">
        <v>183</v>
      </c>
      <c r="C55" s="32" t="s">
        <v>80</v>
      </c>
      <c r="D55" s="33" t="s">
        <v>92</v>
      </c>
      <c r="E55" s="34">
        <v>0</v>
      </c>
      <c r="F55" s="34"/>
      <c r="G55" s="34"/>
      <c r="H55" s="34"/>
      <c r="I55" s="34">
        <v>0</v>
      </c>
      <c r="J55" s="34"/>
      <c r="K55" s="34"/>
      <c r="L55" s="34"/>
      <c r="M55" s="34"/>
      <c r="N55" s="34"/>
      <c r="O55" s="34"/>
    </row>
    <row r="56" spans="1:15" ht="25.5">
      <c r="A56" s="7">
        <v>51</v>
      </c>
      <c r="B56" s="31">
        <v>182</v>
      </c>
      <c r="C56" s="32" t="s">
        <v>80</v>
      </c>
      <c r="D56" s="33" t="s">
        <v>93</v>
      </c>
      <c r="E56" s="34">
        <v>0</v>
      </c>
      <c r="F56" s="34"/>
      <c r="G56" s="34"/>
      <c r="H56" s="34"/>
      <c r="I56" s="34">
        <v>0</v>
      </c>
      <c r="J56" s="34"/>
      <c r="K56" s="34"/>
      <c r="L56" s="34"/>
      <c r="M56" s="34"/>
      <c r="N56" s="34"/>
      <c r="O56" s="34"/>
    </row>
    <row r="57" spans="1:15">
      <c r="A57" s="7">
        <v>52</v>
      </c>
      <c r="B57" s="31">
        <v>779</v>
      </c>
      <c r="C57" s="32" t="s">
        <v>80</v>
      </c>
      <c r="D57" s="33" t="s">
        <v>94</v>
      </c>
      <c r="E57" s="34">
        <v>0</v>
      </c>
      <c r="F57" s="34"/>
      <c r="G57" s="34"/>
      <c r="H57" s="34"/>
      <c r="I57" s="34">
        <v>0</v>
      </c>
      <c r="J57" s="34"/>
      <c r="K57" s="34"/>
      <c r="L57" s="34"/>
      <c r="M57" s="34"/>
      <c r="N57" s="34"/>
      <c r="O57" s="34"/>
    </row>
    <row r="58" spans="1:15">
      <c r="A58" s="7">
        <v>53</v>
      </c>
      <c r="B58" s="31">
        <v>712</v>
      </c>
      <c r="C58" s="32" t="s">
        <v>80</v>
      </c>
      <c r="D58" s="33" t="s">
        <v>95</v>
      </c>
      <c r="E58" s="34">
        <v>0</v>
      </c>
      <c r="F58" s="34"/>
      <c r="G58" s="34"/>
      <c r="H58" s="34"/>
      <c r="I58" s="34">
        <v>0</v>
      </c>
      <c r="J58" s="34"/>
      <c r="K58" s="34"/>
      <c r="L58" s="34"/>
      <c r="M58" s="34"/>
      <c r="N58" s="34"/>
      <c r="O58" s="34"/>
    </row>
    <row r="59" spans="1:15">
      <c r="A59" s="7">
        <v>54</v>
      </c>
      <c r="B59" s="31">
        <v>793</v>
      </c>
      <c r="C59" s="32" t="s">
        <v>80</v>
      </c>
      <c r="D59" s="33" t="s">
        <v>96</v>
      </c>
      <c r="E59" s="34">
        <v>0</v>
      </c>
      <c r="F59" s="34"/>
      <c r="G59" s="34"/>
      <c r="H59" s="34"/>
      <c r="I59" s="34">
        <v>0</v>
      </c>
      <c r="J59" s="34"/>
      <c r="K59" s="34"/>
      <c r="L59" s="34"/>
      <c r="M59" s="34"/>
      <c r="N59" s="34"/>
      <c r="O59" s="34"/>
    </row>
    <row r="60" spans="1:15">
      <c r="A60" s="7">
        <v>55</v>
      </c>
      <c r="B60" s="31">
        <v>794</v>
      </c>
      <c r="C60" s="32" t="s">
        <v>80</v>
      </c>
      <c r="D60" s="33" t="s">
        <v>97</v>
      </c>
      <c r="E60" s="34">
        <v>0</v>
      </c>
      <c r="F60" s="34"/>
      <c r="G60" s="34"/>
      <c r="H60" s="34"/>
      <c r="I60" s="34">
        <v>0</v>
      </c>
      <c r="J60" s="34"/>
      <c r="K60" s="34"/>
      <c r="L60" s="34"/>
      <c r="M60" s="34"/>
      <c r="N60" s="34"/>
      <c r="O60" s="34"/>
    </row>
    <row r="61" spans="1:15">
      <c r="A61" s="7">
        <v>56</v>
      </c>
      <c r="B61" s="31">
        <v>709</v>
      </c>
      <c r="C61" s="32" t="s">
        <v>80</v>
      </c>
      <c r="D61" s="33" t="s">
        <v>98</v>
      </c>
      <c r="E61" s="34">
        <v>0</v>
      </c>
      <c r="F61" s="34"/>
      <c r="G61" s="34"/>
      <c r="H61" s="34"/>
      <c r="I61" s="34">
        <v>500</v>
      </c>
      <c r="J61" s="34"/>
      <c r="K61" s="34">
        <v>500</v>
      </c>
      <c r="L61" s="34"/>
      <c r="M61" s="34"/>
      <c r="N61" s="34"/>
      <c r="O61" s="34"/>
    </row>
    <row r="62" spans="1:15">
      <c r="A62" s="7">
        <v>57</v>
      </c>
      <c r="B62" s="31">
        <v>671</v>
      </c>
      <c r="C62" s="32" t="s">
        <v>80</v>
      </c>
      <c r="D62" s="33" t="s">
        <v>99</v>
      </c>
      <c r="E62" s="34">
        <v>0</v>
      </c>
      <c r="F62" s="34"/>
      <c r="G62" s="34"/>
      <c r="H62" s="34"/>
      <c r="I62" s="34">
        <v>726</v>
      </c>
      <c r="J62" s="34">
        <v>500</v>
      </c>
      <c r="K62" s="34">
        <v>226</v>
      </c>
      <c r="L62" s="34"/>
      <c r="M62" s="34"/>
      <c r="N62" s="34"/>
      <c r="O62" s="34"/>
    </row>
    <row r="63" spans="1:15">
      <c r="A63" s="7">
        <v>58</v>
      </c>
      <c r="B63" s="31">
        <v>768</v>
      </c>
      <c r="C63" s="32" t="s">
        <v>80</v>
      </c>
      <c r="D63" s="33" t="s">
        <v>100</v>
      </c>
      <c r="E63" s="34">
        <v>0</v>
      </c>
      <c r="F63" s="34"/>
      <c r="G63" s="34"/>
      <c r="H63" s="34"/>
      <c r="I63" s="34">
        <v>15967</v>
      </c>
      <c r="J63" s="34">
        <v>5351</v>
      </c>
      <c r="K63" s="34">
        <v>3943</v>
      </c>
      <c r="L63" s="34">
        <v>4591</v>
      </c>
      <c r="M63" s="34">
        <v>2082</v>
      </c>
      <c r="N63" s="34"/>
      <c r="O63" s="34"/>
    </row>
    <row r="64" spans="1:15">
      <c r="A64" s="7">
        <v>59</v>
      </c>
      <c r="B64" s="31">
        <v>727</v>
      </c>
      <c r="C64" s="32" t="s">
        <v>80</v>
      </c>
      <c r="D64" s="33" t="s">
        <v>101</v>
      </c>
      <c r="E64" s="34">
        <v>0</v>
      </c>
      <c r="F64" s="34"/>
      <c r="G64" s="34"/>
      <c r="H64" s="34"/>
      <c r="I64" s="34">
        <v>0</v>
      </c>
      <c r="J64" s="34"/>
      <c r="K64" s="34"/>
      <c r="L64" s="34"/>
      <c r="M64" s="34"/>
      <c r="N64" s="34"/>
      <c r="O64" s="34"/>
    </row>
    <row r="65" spans="1:15">
      <c r="A65" s="7">
        <v>60</v>
      </c>
      <c r="B65" s="31">
        <v>186</v>
      </c>
      <c r="C65" s="32" t="s">
        <v>102</v>
      </c>
      <c r="D65" s="33" t="s">
        <v>103</v>
      </c>
      <c r="E65" s="34">
        <v>4578</v>
      </c>
      <c r="F65" s="34">
        <f>4574-1</f>
        <v>4573</v>
      </c>
      <c r="G65" s="34">
        <f>4+1</f>
        <v>5</v>
      </c>
      <c r="H65" s="34"/>
      <c r="I65" s="34">
        <v>2192</v>
      </c>
      <c r="J65" s="34"/>
      <c r="K65" s="34"/>
      <c r="L65" s="34">
        <v>2192</v>
      </c>
      <c r="M65" s="34"/>
      <c r="N65" s="34"/>
      <c r="O65" s="34"/>
    </row>
    <row r="66" spans="1:15">
      <c r="A66" s="7">
        <v>61</v>
      </c>
      <c r="B66" s="31">
        <v>187</v>
      </c>
      <c r="C66" s="32" t="s">
        <v>102</v>
      </c>
      <c r="D66" s="33" t="s">
        <v>104</v>
      </c>
      <c r="E66" s="34">
        <v>23983</v>
      </c>
      <c r="F66" s="34">
        <v>23940</v>
      </c>
      <c r="G66" s="34">
        <v>43</v>
      </c>
      <c r="H66" s="34"/>
      <c r="I66" s="34">
        <v>18394</v>
      </c>
      <c r="J66" s="34"/>
      <c r="K66" s="34">
        <v>980</v>
      </c>
      <c r="L66" s="34">
        <v>11426</v>
      </c>
      <c r="M66" s="34">
        <v>5988</v>
      </c>
      <c r="N66" s="34"/>
      <c r="O66" s="34"/>
    </row>
    <row r="67" spans="1:15">
      <c r="A67" s="7">
        <v>62</v>
      </c>
      <c r="B67" s="31">
        <v>452</v>
      </c>
      <c r="C67" s="32" t="s">
        <v>102</v>
      </c>
      <c r="D67" s="8" t="s">
        <v>261</v>
      </c>
      <c r="E67" s="34">
        <v>595</v>
      </c>
      <c r="F67" s="34"/>
      <c r="G67" s="34"/>
      <c r="H67" s="34">
        <v>595</v>
      </c>
      <c r="I67" s="34">
        <v>2000</v>
      </c>
      <c r="J67" s="34"/>
      <c r="K67" s="34"/>
      <c r="L67" s="34">
        <v>2000</v>
      </c>
      <c r="M67" s="34"/>
      <c r="N67" s="34"/>
      <c r="O67" s="34"/>
    </row>
    <row r="68" spans="1:15">
      <c r="A68" s="7">
        <v>63</v>
      </c>
      <c r="B68" s="31">
        <v>188</v>
      </c>
      <c r="C68" s="32" t="s">
        <v>102</v>
      </c>
      <c r="D68" s="33" t="s">
        <v>105</v>
      </c>
      <c r="E68" s="34">
        <v>2292</v>
      </c>
      <c r="F68" s="34">
        <f>2291-4</f>
        <v>2287</v>
      </c>
      <c r="G68" s="34">
        <f>1+4</f>
        <v>5</v>
      </c>
      <c r="H68" s="34"/>
      <c r="I68" s="34">
        <v>3198</v>
      </c>
      <c r="J68" s="34">
        <v>1500</v>
      </c>
      <c r="K68" s="34"/>
      <c r="L68" s="34">
        <v>1184</v>
      </c>
      <c r="M68" s="34">
        <v>514</v>
      </c>
      <c r="N68" s="34"/>
      <c r="O68" s="34"/>
    </row>
    <row r="69" spans="1:15">
      <c r="A69" s="7">
        <v>64</v>
      </c>
      <c r="B69" s="31">
        <v>451</v>
      </c>
      <c r="C69" s="32" t="s">
        <v>102</v>
      </c>
      <c r="D69" s="33" t="s">
        <v>106</v>
      </c>
      <c r="E69" s="34">
        <v>0</v>
      </c>
      <c r="F69" s="34"/>
      <c r="G69" s="34"/>
      <c r="H69" s="34"/>
      <c r="I69" s="34">
        <v>0</v>
      </c>
      <c r="J69" s="34"/>
      <c r="K69" s="34"/>
      <c r="L69" s="34"/>
      <c r="M69" s="34"/>
      <c r="N69" s="34"/>
      <c r="O69" s="34"/>
    </row>
    <row r="70" spans="1:15">
      <c r="A70" s="7">
        <v>65</v>
      </c>
      <c r="B70" s="31">
        <v>193</v>
      </c>
      <c r="C70" s="32" t="s">
        <v>102</v>
      </c>
      <c r="D70" s="33" t="s">
        <v>107</v>
      </c>
      <c r="E70" s="34">
        <v>0</v>
      </c>
      <c r="F70" s="34"/>
      <c r="G70" s="34"/>
      <c r="H70" s="34"/>
      <c r="I70" s="34">
        <v>0</v>
      </c>
      <c r="J70" s="34"/>
      <c r="K70" s="34"/>
      <c r="L70" s="34"/>
      <c r="M70" s="34"/>
      <c r="N70" s="34"/>
      <c r="O70" s="34"/>
    </row>
    <row r="71" spans="1:15">
      <c r="A71" s="7">
        <v>66</v>
      </c>
      <c r="B71" s="31">
        <v>799</v>
      </c>
      <c r="C71" s="32" t="s">
        <v>102</v>
      </c>
      <c r="D71" s="33" t="s">
        <v>108</v>
      </c>
      <c r="E71" s="34">
        <v>0</v>
      </c>
      <c r="F71" s="34"/>
      <c r="G71" s="34"/>
      <c r="H71" s="34"/>
      <c r="I71" s="34">
        <v>0</v>
      </c>
      <c r="J71" s="34"/>
      <c r="K71" s="34"/>
      <c r="L71" s="34"/>
      <c r="M71" s="34"/>
      <c r="N71" s="34"/>
      <c r="O71" s="34"/>
    </row>
    <row r="72" spans="1:15">
      <c r="A72" s="7">
        <v>67</v>
      </c>
      <c r="B72" s="31">
        <v>433</v>
      </c>
      <c r="C72" s="32" t="s">
        <v>102</v>
      </c>
      <c r="D72" s="33" t="s">
        <v>109</v>
      </c>
      <c r="E72" s="34">
        <v>0</v>
      </c>
      <c r="F72" s="34"/>
      <c r="G72" s="34"/>
      <c r="H72" s="34"/>
      <c r="I72" s="34">
        <v>0</v>
      </c>
      <c r="J72" s="34"/>
      <c r="K72" s="34"/>
      <c r="L72" s="34"/>
      <c r="M72" s="34"/>
      <c r="N72" s="34"/>
      <c r="O72" s="34"/>
    </row>
    <row r="73" spans="1:15">
      <c r="A73" s="7">
        <v>68</v>
      </c>
      <c r="B73" s="31">
        <v>453</v>
      </c>
      <c r="C73" s="32" t="s">
        <v>110</v>
      </c>
      <c r="D73" s="33" t="s">
        <v>111</v>
      </c>
      <c r="E73" s="34">
        <v>15292</v>
      </c>
      <c r="F73" s="34">
        <v>14953</v>
      </c>
      <c r="G73" s="34">
        <v>79</v>
      </c>
      <c r="H73" s="34">
        <v>260</v>
      </c>
      <c r="I73" s="34">
        <v>8256</v>
      </c>
      <c r="J73" s="34">
        <v>1000</v>
      </c>
      <c r="K73" s="34"/>
      <c r="L73" s="34">
        <v>500</v>
      </c>
      <c r="M73" s="34">
        <v>2631</v>
      </c>
      <c r="N73" s="34"/>
      <c r="O73" s="34">
        <v>4125</v>
      </c>
    </row>
    <row r="74" spans="1:15">
      <c r="A74" s="7">
        <v>69</v>
      </c>
      <c r="B74" s="31">
        <v>218</v>
      </c>
      <c r="C74" s="32" t="s">
        <v>112</v>
      </c>
      <c r="D74" s="33" t="s">
        <v>113</v>
      </c>
      <c r="E74" s="34">
        <v>4184</v>
      </c>
      <c r="F74" s="34">
        <f>4177-1</f>
        <v>4176</v>
      </c>
      <c r="G74" s="34">
        <f>7+1</f>
        <v>8</v>
      </c>
      <c r="H74" s="34"/>
      <c r="I74" s="34">
        <v>3902</v>
      </c>
      <c r="J74" s="34"/>
      <c r="K74" s="34"/>
      <c r="L74" s="34">
        <v>2721</v>
      </c>
      <c r="M74" s="34">
        <v>1181</v>
      </c>
      <c r="N74" s="34"/>
      <c r="O74" s="34"/>
    </row>
    <row r="75" spans="1:15">
      <c r="A75" s="7">
        <v>70</v>
      </c>
      <c r="B75" s="31">
        <v>797</v>
      </c>
      <c r="C75" s="32" t="s">
        <v>114</v>
      </c>
      <c r="D75" s="33" t="s">
        <v>115</v>
      </c>
      <c r="E75" s="34">
        <v>0</v>
      </c>
      <c r="F75" s="34"/>
      <c r="G75" s="34"/>
      <c r="H75" s="34"/>
      <c r="I75" s="34">
        <v>0</v>
      </c>
      <c r="J75" s="34"/>
      <c r="K75" s="34"/>
      <c r="L75" s="34"/>
      <c r="M75" s="34"/>
      <c r="N75" s="34"/>
      <c r="O75" s="34"/>
    </row>
    <row r="76" spans="1:15">
      <c r="A76" s="7">
        <v>71</v>
      </c>
      <c r="B76" s="31">
        <v>728</v>
      </c>
      <c r="C76" s="32" t="s">
        <v>114</v>
      </c>
      <c r="D76" s="33" t="s">
        <v>116</v>
      </c>
      <c r="E76" s="34">
        <v>0</v>
      </c>
      <c r="F76" s="34"/>
      <c r="G76" s="34"/>
      <c r="H76" s="34"/>
      <c r="I76" s="34">
        <v>0</v>
      </c>
      <c r="J76" s="34"/>
      <c r="K76" s="34"/>
      <c r="L76" s="34"/>
      <c r="M76" s="34"/>
      <c r="N76" s="34"/>
      <c r="O76" s="34"/>
    </row>
    <row r="77" spans="1:15">
      <c r="A77" s="7">
        <v>72</v>
      </c>
      <c r="B77" s="31">
        <v>444</v>
      </c>
      <c r="C77" s="32" t="s">
        <v>114</v>
      </c>
      <c r="D77" s="33" t="s">
        <v>117</v>
      </c>
      <c r="E77" s="34">
        <v>8774</v>
      </c>
      <c r="F77" s="34">
        <v>8643</v>
      </c>
      <c r="G77" s="34">
        <v>24</v>
      </c>
      <c r="H77" s="34">
        <v>107</v>
      </c>
      <c r="I77" s="34">
        <v>11119</v>
      </c>
      <c r="J77" s="34">
        <v>1032</v>
      </c>
      <c r="K77" s="34"/>
      <c r="L77" s="34">
        <v>5422</v>
      </c>
      <c r="M77" s="34">
        <v>2299</v>
      </c>
      <c r="N77" s="34"/>
      <c r="O77" s="34">
        <v>2366</v>
      </c>
    </row>
    <row r="78" spans="1:15">
      <c r="A78" s="7">
        <v>73</v>
      </c>
      <c r="B78" s="31">
        <v>445</v>
      </c>
      <c r="C78" s="32" t="s">
        <v>118</v>
      </c>
      <c r="D78" s="33" t="s">
        <v>119</v>
      </c>
      <c r="E78" s="34">
        <v>5438</v>
      </c>
      <c r="F78" s="34">
        <v>5413</v>
      </c>
      <c r="G78" s="34">
        <v>25</v>
      </c>
      <c r="H78" s="34"/>
      <c r="I78" s="34">
        <v>6517</v>
      </c>
      <c r="J78" s="34">
        <v>264</v>
      </c>
      <c r="K78" s="34"/>
      <c r="L78" s="34">
        <v>3361</v>
      </c>
      <c r="M78" s="34">
        <v>1425</v>
      </c>
      <c r="N78" s="34"/>
      <c r="O78" s="34">
        <v>1467</v>
      </c>
    </row>
    <row r="79" spans="1:15">
      <c r="A79" s="7">
        <v>74</v>
      </c>
      <c r="B79" s="31">
        <v>403</v>
      </c>
      <c r="C79" s="32" t="s">
        <v>120</v>
      </c>
      <c r="D79" s="33" t="s">
        <v>121</v>
      </c>
      <c r="E79" s="34">
        <v>4734</v>
      </c>
      <c r="F79" s="34">
        <v>4573</v>
      </c>
      <c r="G79" s="34">
        <v>1</v>
      </c>
      <c r="H79" s="34">
        <v>160</v>
      </c>
      <c r="I79" s="34">
        <v>5444</v>
      </c>
      <c r="J79" s="34"/>
      <c r="K79" s="34"/>
      <c r="L79" s="34">
        <v>2926</v>
      </c>
      <c r="M79" s="34">
        <v>1241</v>
      </c>
      <c r="N79" s="34"/>
      <c r="O79" s="34">
        <v>1277</v>
      </c>
    </row>
    <row r="80" spans="1:15">
      <c r="A80" s="7">
        <v>75</v>
      </c>
      <c r="B80" s="31">
        <v>777</v>
      </c>
      <c r="C80" s="32" t="s">
        <v>122</v>
      </c>
      <c r="D80" s="33" t="s">
        <v>123</v>
      </c>
      <c r="E80" s="34">
        <v>0</v>
      </c>
      <c r="F80" s="34"/>
      <c r="G80" s="34"/>
      <c r="H80" s="34"/>
      <c r="I80" s="34">
        <v>0</v>
      </c>
      <c r="J80" s="34"/>
      <c r="K80" s="34"/>
      <c r="L80" s="34"/>
      <c r="M80" s="34"/>
      <c r="N80" s="34"/>
      <c r="O80" s="34"/>
    </row>
    <row r="81" spans="1:15" ht="38.25">
      <c r="A81" s="7">
        <v>76</v>
      </c>
      <c r="B81" s="31">
        <v>730</v>
      </c>
      <c r="C81" s="32" t="s">
        <v>122</v>
      </c>
      <c r="D81" s="33" t="s">
        <v>124</v>
      </c>
      <c r="E81" s="34">
        <v>0</v>
      </c>
      <c r="F81" s="34"/>
      <c r="G81" s="34"/>
      <c r="H81" s="34"/>
      <c r="I81" s="34">
        <v>0</v>
      </c>
      <c r="J81" s="34"/>
      <c r="K81" s="34"/>
      <c r="L81" s="34"/>
      <c r="M81" s="34"/>
      <c r="N81" s="34"/>
      <c r="O81" s="34"/>
    </row>
    <row r="82" spans="1:15">
      <c r="A82" s="7">
        <v>77</v>
      </c>
      <c r="B82" s="31">
        <v>737</v>
      </c>
      <c r="C82" s="32" t="s">
        <v>122</v>
      </c>
      <c r="D82" s="33" t="s">
        <v>125</v>
      </c>
      <c r="E82" s="34">
        <v>0</v>
      </c>
      <c r="F82" s="34"/>
      <c r="G82" s="34"/>
      <c r="H82" s="34"/>
      <c r="I82" s="34">
        <v>0</v>
      </c>
      <c r="J82" s="34"/>
      <c r="K82" s="34"/>
      <c r="L82" s="34"/>
      <c r="M82" s="34"/>
      <c r="N82" s="34"/>
      <c r="O82" s="34"/>
    </row>
    <row r="83" spans="1:15">
      <c r="A83" s="7">
        <v>78</v>
      </c>
      <c r="B83" s="31">
        <v>86</v>
      </c>
      <c r="C83" s="32" t="s">
        <v>122</v>
      </c>
      <c r="D83" s="33" t="s">
        <v>126</v>
      </c>
      <c r="E83" s="34">
        <v>14350</v>
      </c>
      <c r="F83" s="34">
        <f>14205-4</f>
        <v>14201</v>
      </c>
      <c r="G83" s="34">
        <f>11+4</f>
        <v>15</v>
      </c>
      <c r="H83" s="34">
        <v>134</v>
      </c>
      <c r="I83" s="34">
        <v>12109</v>
      </c>
      <c r="J83" s="34"/>
      <c r="K83" s="34"/>
      <c r="L83" s="34">
        <v>8443</v>
      </c>
      <c r="M83" s="34">
        <v>3666</v>
      </c>
      <c r="N83" s="34"/>
      <c r="O83" s="34"/>
    </row>
    <row r="84" spans="1:15">
      <c r="A84" s="7">
        <v>79</v>
      </c>
      <c r="B84" s="31">
        <v>456</v>
      </c>
      <c r="C84" s="32" t="s">
        <v>122</v>
      </c>
      <c r="D84" s="33" t="s">
        <v>127</v>
      </c>
      <c r="E84" s="34">
        <v>35299</v>
      </c>
      <c r="F84" s="34">
        <f>35291-3</f>
        <v>35288</v>
      </c>
      <c r="G84" s="34">
        <f>8+3</f>
        <v>11</v>
      </c>
      <c r="H84" s="34"/>
      <c r="I84" s="34">
        <v>46543</v>
      </c>
      <c r="J84" s="34">
        <v>8496</v>
      </c>
      <c r="K84" s="34">
        <v>9037</v>
      </c>
      <c r="L84" s="34">
        <v>21395</v>
      </c>
      <c r="M84" s="34">
        <v>7615</v>
      </c>
      <c r="N84" s="34"/>
      <c r="O84" s="34"/>
    </row>
    <row r="85" spans="1:15">
      <c r="A85" s="7">
        <v>80</v>
      </c>
      <c r="B85" s="31">
        <v>89</v>
      </c>
      <c r="C85" s="32" t="s">
        <v>122</v>
      </c>
      <c r="D85" s="33" t="s">
        <v>128</v>
      </c>
      <c r="E85" s="34">
        <v>0</v>
      </c>
      <c r="F85" s="34"/>
      <c r="G85" s="34"/>
      <c r="H85" s="34"/>
      <c r="I85" s="34">
        <v>0</v>
      </c>
      <c r="J85" s="34"/>
      <c r="K85" s="34"/>
      <c r="L85" s="34"/>
      <c r="M85" s="34"/>
      <c r="N85" s="34"/>
      <c r="O85" s="34"/>
    </row>
    <row r="86" spans="1:15" ht="25.5">
      <c r="A86" s="7">
        <v>81</v>
      </c>
      <c r="B86" s="31">
        <v>749</v>
      </c>
      <c r="C86" s="32" t="s">
        <v>122</v>
      </c>
      <c r="D86" s="33" t="s">
        <v>129</v>
      </c>
      <c r="E86" s="34">
        <v>0</v>
      </c>
      <c r="F86" s="34"/>
      <c r="G86" s="34"/>
      <c r="H86" s="34"/>
      <c r="I86" s="34">
        <v>0</v>
      </c>
      <c r="J86" s="34"/>
      <c r="K86" s="34"/>
      <c r="L86" s="34"/>
      <c r="M86" s="34"/>
      <c r="N86" s="34"/>
      <c r="O86" s="34"/>
    </row>
    <row r="87" spans="1:15">
      <c r="A87" s="7">
        <v>82</v>
      </c>
      <c r="B87" s="31">
        <v>641</v>
      </c>
      <c r="C87" s="32" t="s">
        <v>122</v>
      </c>
      <c r="D87" s="33" t="s">
        <v>130</v>
      </c>
      <c r="E87" s="34">
        <v>0</v>
      </c>
      <c r="F87" s="34"/>
      <c r="G87" s="34"/>
      <c r="H87" s="34"/>
      <c r="I87" s="34">
        <v>0</v>
      </c>
      <c r="J87" s="34"/>
      <c r="K87" s="34"/>
      <c r="L87" s="34"/>
      <c r="M87" s="34"/>
      <c r="N87" s="34"/>
      <c r="O87" s="34"/>
    </row>
    <row r="88" spans="1:15">
      <c r="A88" s="7">
        <v>83</v>
      </c>
      <c r="B88" s="31">
        <v>710</v>
      </c>
      <c r="C88" s="32" t="s">
        <v>122</v>
      </c>
      <c r="D88" s="33" t="s">
        <v>131</v>
      </c>
      <c r="E88" s="34">
        <v>0</v>
      </c>
      <c r="F88" s="34"/>
      <c r="G88" s="34"/>
      <c r="H88" s="34"/>
      <c r="I88" s="34">
        <v>0</v>
      </c>
      <c r="J88" s="34"/>
      <c r="K88" s="34"/>
      <c r="L88" s="34"/>
      <c r="M88" s="34"/>
      <c r="N88" s="34"/>
      <c r="O88" s="34"/>
    </row>
    <row r="89" spans="1:15">
      <c r="A89" s="7">
        <v>84</v>
      </c>
      <c r="B89" s="31">
        <v>413</v>
      </c>
      <c r="C89" s="32" t="s">
        <v>122</v>
      </c>
      <c r="D89" s="33" t="s">
        <v>132</v>
      </c>
      <c r="E89" s="34">
        <v>13019</v>
      </c>
      <c r="F89" s="34">
        <v>12999</v>
      </c>
      <c r="G89" s="34">
        <v>20</v>
      </c>
      <c r="H89" s="34"/>
      <c r="I89" s="34">
        <v>8717</v>
      </c>
      <c r="J89" s="34"/>
      <c r="K89" s="34"/>
      <c r="L89" s="34">
        <v>6078</v>
      </c>
      <c r="M89" s="34">
        <v>2639</v>
      </c>
      <c r="N89" s="34"/>
      <c r="O89" s="34"/>
    </row>
    <row r="90" spans="1:15">
      <c r="A90" s="7">
        <v>85</v>
      </c>
      <c r="B90" s="31">
        <v>91</v>
      </c>
      <c r="C90" s="32" t="s">
        <v>122</v>
      </c>
      <c r="D90" s="33" t="s">
        <v>133</v>
      </c>
      <c r="E90" s="34">
        <v>13915</v>
      </c>
      <c r="F90" s="34">
        <v>13909</v>
      </c>
      <c r="G90" s="34">
        <v>6</v>
      </c>
      <c r="H90" s="34"/>
      <c r="I90" s="34">
        <v>9504</v>
      </c>
      <c r="J90" s="34"/>
      <c r="K90" s="34"/>
      <c r="L90" s="34">
        <v>6627</v>
      </c>
      <c r="M90" s="34">
        <v>2877</v>
      </c>
      <c r="N90" s="34"/>
      <c r="O90" s="34"/>
    </row>
    <row r="91" spans="1:15">
      <c r="A91" s="7">
        <v>86</v>
      </c>
      <c r="B91" s="31">
        <v>85</v>
      </c>
      <c r="C91" s="32" t="s">
        <v>122</v>
      </c>
      <c r="D91" s="33" t="s">
        <v>134</v>
      </c>
      <c r="E91" s="34">
        <v>25482</v>
      </c>
      <c r="F91" s="34">
        <v>25464</v>
      </c>
      <c r="G91" s="34">
        <v>18</v>
      </c>
      <c r="H91" s="34"/>
      <c r="I91" s="34">
        <v>34480</v>
      </c>
      <c r="J91" s="34">
        <v>5100</v>
      </c>
      <c r="K91" s="34"/>
      <c r="L91" s="34">
        <v>11739</v>
      </c>
      <c r="M91" s="34">
        <v>5097</v>
      </c>
      <c r="N91" s="34"/>
      <c r="O91" s="34">
        <v>12544</v>
      </c>
    </row>
    <row r="92" spans="1:15">
      <c r="A92" s="7">
        <v>87</v>
      </c>
      <c r="B92" s="31">
        <v>95</v>
      </c>
      <c r="C92" s="32" t="s">
        <v>122</v>
      </c>
      <c r="D92" s="33" t="s">
        <v>135</v>
      </c>
      <c r="E92" s="34">
        <v>7729</v>
      </c>
      <c r="F92" s="34">
        <v>7719</v>
      </c>
      <c r="G92" s="34">
        <v>10</v>
      </c>
      <c r="H92" s="34"/>
      <c r="I92" s="34">
        <v>7444</v>
      </c>
      <c r="J92" s="34">
        <v>2063</v>
      </c>
      <c r="K92" s="34"/>
      <c r="L92" s="34">
        <v>3752</v>
      </c>
      <c r="M92" s="34">
        <v>1629</v>
      </c>
      <c r="N92" s="34"/>
      <c r="O92" s="34"/>
    </row>
    <row r="93" spans="1:15">
      <c r="A93" s="7">
        <v>88</v>
      </c>
      <c r="B93" s="31">
        <v>122</v>
      </c>
      <c r="C93" s="32" t="s">
        <v>122</v>
      </c>
      <c r="D93" s="33" t="s">
        <v>136</v>
      </c>
      <c r="E93" s="34">
        <v>9911</v>
      </c>
      <c r="F93" s="34">
        <f>9896-58</f>
        <v>9838</v>
      </c>
      <c r="G93" s="34">
        <f>15+58</f>
        <v>73</v>
      </c>
      <c r="H93" s="34"/>
      <c r="I93" s="34">
        <v>6821</v>
      </c>
      <c r="J93" s="34"/>
      <c r="K93" s="34"/>
      <c r="L93" s="34">
        <v>4756</v>
      </c>
      <c r="M93" s="34">
        <v>2065</v>
      </c>
      <c r="N93" s="34"/>
      <c r="O93" s="34"/>
    </row>
    <row r="94" spans="1:15">
      <c r="A94" s="7">
        <v>89</v>
      </c>
      <c r="B94" s="31">
        <v>99</v>
      </c>
      <c r="C94" s="32" t="s">
        <v>122</v>
      </c>
      <c r="D94" s="33" t="s">
        <v>137</v>
      </c>
      <c r="E94" s="34">
        <v>602</v>
      </c>
      <c r="F94" s="34"/>
      <c r="G94" s="34"/>
      <c r="H94" s="34">
        <v>602</v>
      </c>
      <c r="I94" s="34">
        <v>4478</v>
      </c>
      <c r="J94" s="34"/>
      <c r="K94" s="34"/>
      <c r="L94" s="34">
        <v>2114</v>
      </c>
      <c r="M94" s="34">
        <v>2364</v>
      </c>
      <c r="N94" s="34"/>
      <c r="O94" s="34"/>
    </row>
    <row r="95" spans="1:15">
      <c r="A95" s="7">
        <v>90</v>
      </c>
      <c r="B95" s="31">
        <v>90</v>
      </c>
      <c r="C95" s="32" t="s">
        <v>122</v>
      </c>
      <c r="D95" s="33" t="s">
        <v>138</v>
      </c>
      <c r="E95" s="34">
        <v>918</v>
      </c>
      <c r="F95" s="34"/>
      <c r="G95" s="34"/>
      <c r="H95" s="34">
        <v>918</v>
      </c>
      <c r="I95" s="34">
        <v>4958</v>
      </c>
      <c r="J95" s="34"/>
      <c r="K95" s="34">
        <v>1547</v>
      </c>
      <c r="L95" s="34">
        <v>680</v>
      </c>
      <c r="M95" s="34">
        <v>2731</v>
      </c>
      <c r="N95" s="34"/>
      <c r="O95" s="34"/>
    </row>
    <row r="96" spans="1:15">
      <c r="A96" s="7">
        <v>91</v>
      </c>
      <c r="B96" s="31">
        <v>127</v>
      </c>
      <c r="C96" s="32" t="s">
        <v>122</v>
      </c>
      <c r="D96" s="33" t="s">
        <v>139</v>
      </c>
      <c r="E96" s="34">
        <v>277</v>
      </c>
      <c r="F96" s="34"/>
      <c r="G96" s="34"/>
      <c r="H96" s="34">
        <v>277</v>
      </c>
      <c r="I96" s="34">
        <v>2200</v>
      </c>
      <c r="J96" s="34"/>
      <c r="K96" s="34"/>
      <c r="L96" s="34">
        <v>2200</v>
      </c>
      <c r="M96" s="34"/>
      <c r="N96" s="34"/>
      <c r="O96" s="34"/>
    </row>
    <row r="97" spans="1:15">
      <c r="A97" s="7">
        <v>92</v>
      </c>
      <c r="B97" s="31">
        <v>102</v>
      </c>
      <c r="C97" s="32" t="s">
        <v>122</v>
      </c>
      <c r="D97" s="33" t="s">
        <v>140</v>
      </c>
      <c r="E97" s="34">
        <v>202</v>
      </c>
      <c r="F97" s="34"/>
      <c r="G97" s="34"/>
      <c r="H97" s="34">
        <v>202</v>
      </c>
      <c r="I97" s="34">
        <v>8700</v>
      </c>
      <c r="J97" s="34"/>
      <c r="K97" s="34"/>
      <c r="L97" s="34">
        <v>6500</v>
      </c>
      <c r="M97" s="34">
        <v>2200</v>
      </c>
      <c r="N97" s="34"/>
      <c r="O97" s="34"/>
    </row>
    <row r="98" spans="1:15">
      <c r="A98" s="7">
        <v>93</v>
      </c>
      <c r="B98" s="31">
        <v>125</v>
      </c>
      <c r="C98" s="32" t="s">
        <v>122</v>
      </c>
      <c r="D98" s="33" t="s">
        <v>141</v>
      </c>
      <c r="E98" s="34">
        <v>232</v>
      </c>
      <c r="F98" s="34"/>
      <c r="G98" s="34"/>
      <c r="H98" s="34">
        <v>232</v>
      </c>
      <c r="I98" s="34">
        <v>648</v>
      </c>
      <c r="J98" s="34"/>
      <c r="K98" s="34"/>
      <c r="L98" s="34">
        <v>648</v>
      </c>
      <c r="M98" s="34"/>
      <c r="N98" s="34"/>
      <c r="O98" s="34"/>
    </row>
    <row r="99" spans="1:15">
      <c r="A99" s="7">
        <v>94</v>
      </c>
      <c r="B99" s="31">
        <v>94</v>
      </c>
      <c r="C99" s="32" t="s">
        <v>122</v>
      </c>
      <c r="D99" s="33" t="s">
        <v>142</v>
      </c>
      <c r="E99" s="34">
        <v>24897</v>
      </c>
      <c r="F99" s="34">
        <f>24884-8</f>
        <v>24876</v>
      </c>
      <c r="G99" s="34">
        <f>13+8</f>
        <v>21</v>
      </c>
      <c r="H99" s="34"/>
      <c r="I99" s="34">
        <v>30601</v>
      </c>
      <c r="J99" s="34">
        <v>3499</v>
      </c>
      <c r="K99" s="34"/>
      <c r="L99" s="34">
        <v>11244</v>
      </c>
      <c r="M99" s="34">
        <v>4882</v>
      </c>
      <c r="N99" s="34"/>
      <c r="O99" s="34">
        <v>10976</v>
      </c>
    </row>
    <row r="100" spans="1:15">
      <c r="A100" s="7">
        <v>95</v>
      </c>
      <c r="B100" s="31">
        <v>79</v>
      </c>
      <c r="C100" s="32" t="s">
        <v>122</v>
      </c>
      <c r="D100" s="33" t="s">
        <v>143</v>
      </c>
      <c r="E100" s="34">
        <v>24983</v>
      </c>
      <c r="F100" s="34">
        <v>24958</v>
      </c>
      <c r="G100" s="34">
        <v>25</v>
      </c>
      <c r="H100" s="34"/>
      <c r="I100" s="34">
        <v>36584</v>
      </c>
      <c r="J100" s="34">
        <v>3499</v>
      </c>
      <c r="K100" s="34"/>
      <c r="L100" s="34">
        <v>11589</v>
      </c>
      <c r="M100" s="34">
        <v>5032</v>
      </c>
      <c r="N100" s="34"/>
      <c r="O100" s="34">
        <v>16464</v>
      </c>
    </row>
    <row r="101" spans="1:15">
      <c r="A101" s="7">
        <v>96</v>
      </c>
      <c r="B101" s="31">
        <v>133</v>
      </c>
      <c r="C101" s="32" t="s">
        <v>122</v>
      </c>
      <c r="D101" s="33" t="s">
        <v>144</v>
      </c>
      <c r="E101" s="34">
        <v>0</v>
      </c>
      <c r="F101" s="34"/>
      <c r="G101" s="34"/>
      <c r="H101" s="34"/>
      <c r="I101" s="34">
        <v>0</v>
      </c>
      <c r="J101" s="34"/>
      <c r="K101" s="34"/>
      <c r="L101" s="34"/>
      <c r="M101" s="34"/>
      <c r="N101" s="34"/>
      <c r="O101" s="34"/>
    </row>
    <row r="102" spans="1:15">
      <c r="A102" s="7">
        <v>97</v>
      </c>
      <c r="B102" s="31">
        <v>672</v>
      </c>
      <c r="C102" s="32" t="s">
        <v>122</v>
      </c>
      <c r="D102" s="33" t="s">
        <v>145</v>
      </c>
      <c r="E102" s="34">
        <v>0</v>
      </c>
      <c r="F102" s="34"/>
      <c r="G102" s="34"/>
      <c r="H102" s="34"/>
      <c r="I102" s="34">
        <v>0</v>
      </c>
      <c r="J102" s="34"/>
      <c r="K102" s="34"/>
      <c r="L102" s="34"/>
      <c r="M102" s="34"/>
      <c r="N102" s="34"/>
      <c r="O102" s="34"/>
    </row>
    <row r="103" spans="1:15">
      <c r="A103" s="7">
        <v>98</v>
      </c>
      <c r="B103" s="31">
        <v>679</v>
      </c>
      <c r="C103" s="32" t="s">
        <v>122</v>
      </c>
      <c r="D103" s="33" t="s">
        <v>146</v>
      </c>
      <c r="E103" s="34">
        <v>0</v>
      </c>
      <c r="F103" s="34"/>
      <c r="G103" s="34"/>
      <c r="H103" s="34"/>
      <c r="I103" s="34">
        <v>0</v>
      </c>
      <c r="J103" s="34"/>
      <c r="K103" s="34"/>
      <c r="L103" s="34"/>
      <c r="M103" s="34"/>
      <c r="N103" s="34"/>
      <c r="O103" s="34"/>
    </row>
    <row r="104" spans="1:15">
      <c r="A104" s="7">
        <v>99</v>
      </c>
      <c r="B104" s="31">
        <v>698</v>
      </c>
      <c r="C104" s="32" t="s">
        <v>122</v>
      </c>
      <c r="D104" s="33" t="s">
        <v>147</v>
      </c>
      <c r="E104" s="34">
        <v>0</v>
      </c>
      <c r="F104" s="34"/>
      <c r="G104" s="34"/>
      <c r="H104" s="34"/>
      <c r="I104" s="34">
        <v>0</v>
      </c>
      <c r="J104" s="34"/>
      <c r="K104" s="34"/>
      <c r="L104" s="34"/>
      <c r="M104" s="34"/>
      <c r="N104" s="34"/>
      <c r="O104" s="34"/>
    </row>
    <row r="105" spans="1:15">
      <c r="A105" s="7">
        <v>100</v>
      </c>
      <c r="B105" s="31">
        <v>93</v>
      </c>
      <c r="C105" s="32" t="s">
        <v>122</v>
      </c>
      <c r="D105" s="33" t="s">
        <v>148</v>
      </c>
      <c r="E105" s="34">
        <v>16546</v>
      </c>
      <c r="F105" s="34">
        <v>16537</v>
      </c>
      <c r="G105" s="34">
        <v>9</v>
      </c>
      <c r="H105" s="34"/>
      <c r="I105" s="34">
        <v>11084</v>
      </c>
      <c r="J105" s="34"/>
      <c r="K105" s="34"/>
      <c r="L105" s="34">
        <v>7728</v>
      </c>
      <c r="M105" s="34">
        <v>3356</v>
      </c>
      <c r="N105" s="34"/>
      <c r="O105" s="34"/>
    </row>
    <row r="106" spans="1:15">
      <c r="A106" s="7">
        <v>101</v>
      </c>
      <c r="B106" s="31">
        <v>119</v>
      </c>
      <c r="C106" s="32" t="s">
        <v>122</v>
      </c>
      <c r="D106" s="33" t="s">
        <v>149</v>
      </c>
      <c r="E106" s="34">
        <v>20644</v>
      </c>
      <c r="F106" s="34">
        <f>20628-74</f>
        <v>20554</v>
      </c>
      <c r="G106" s="34">
        <f>16+74</f>
        <v>90</v>
      </c>
      <c r="H106" s="34"/>
      <c r="I106" s="34">
        <v>14424</v>
      </c>
      <c r="J106" s="34"/>
      <c r="K106" s="34"/>
      <c r="L106" s="34">
        <v>10057</v>
      </c>
      <c r="M106" s="34">
        <v>4367</v>
      </c>
      <c r="N106" s="34"/>
      <c r="O106" s="34"/>
    </row>
    <row r="107" spans="1:15">
      <c r="A107" s="7">
        <v>102</v>
      </c>
      <c r="B107" s="31">
        <v>439</v>
      </c>
      <c r="C107" s="32" t="s">
        <v>122</v>
      </c>
      <c r="D107" s="33" t="s">
        <v>150</v>
      </c>
      <c r="E107" s="34">
        <v>468</v>
      </c>
      <c r="F107" s="34"/>
      <c r="G107" s="34"/>
      <c r="H107" s="34">
        <v>468</v>
      </c>
      <c r="I107" s="34">
        <v>3058</v>
      </c>
      <c r="J107" s="34"/>
      <c r="K107" s="34"/>
      <c r="L107" s="34">
        <v>1870</v>
      </c>
      <c r="M107" s="34">
        <v>1188</v>
      </c>
      <c r="N107" s="34"/>
      <c r="O107" s="34"/>
    </row>
    <row r="108" spans="1:15">
      <c r="A108" s="7">
        <v>103</v>
      </c>
      <c r="B108" s="31">
        <v>417</v>
      </c>
      <c r="C108" s="32" t="s">
        <v>122</v>
      </c>
      <c r="D108" s="33" t="s">
        <v>151</v>
      </c>
      <c r="E108" s="34">
        <v>162</v>
      </c>
      <c r="F108" s="34"/>
      <c r="G108" s="34"/>
      <c r="H108" s="34">
        <v>162</v>
      </c>
      <c r="I108" s="34">
        <v>460</v>
      </c>
      <c r="J108" s="34"/>
      <c r="K108" s="34"/>
      <c r="L108" s="34">
        <v>460</v>
      </c>
      <c r="M108" s="34"/>
      <c r="N108" s="34"/>
      <c r="O108" s="34"/>
    </row>
    <row r="109" spans="1:15">
      <c r="A109" s="7">
        <v>104</v>
      </c>
      <c r="B109" s="31">
        <v>415</v>
      </c>
      <c r="C109" s="32" t="s">
        <v>122</v>
      </c>
      <c r="D109" s="33" t="s">
        <v>152</v>
      </c>
      <c r="E109" s="34">
        <v>432</v>
      </c>
      <c r="F109" s="34"/>
      <c r="G109" s="34"/>
      <c r="H109" s="34">
        <v>432</v>
      </c>
      <c r="I109" s="34">
        <v>1550</v>
      </c>
      <c r="J109" s="34"/>
      <c r="K109" s="34"/>
      <c r="L109" s="34">
        <v>1550</v>
      </c>
      <c r="M109" s="34"/>
      <c r="N109" s="34"/>
      <c r="O109" s="34"/>
    </row>
    <row r="110" spans="1:15">
      <c r="A110" s="7">
        <v>105</v>
      </c>
      <c r="B110" s="31">
        <v>410</v>
      </c>
      <c r="C110" s="32" t="s">
        <v>122</v>
      </c>
      <c r="D110" s="33" t="s">
        <v>153</v>
      </c>
      <c r="E110" s="34">
        <v>0</v>
      </c>
      <c r="F110" s="34"/>
      <c r="G110" s="34"/>
      <c r="H110" s="34"/>
      <c r="I110" s="34">
        <v>0</v>
      </c>
      <c r="J110" s="34"/>
      <c r="K110" s="34"/>
      <c r="L110" s="34"/>
      <c r="M110" s="34"/>
      <c r="N110" s="34"/>
      <c r="O110" s="34"/>
    </row>
    <row r="111" spans="1:15">
      <c r="A111" s="7">
        <v>106</v>
      </c>
      <c r="B111" s="31">
        <v>130</v>
      </c>
      <c r="C111" s="32" t="s">
        <v>122</v>
      </c>
      <c r="D111" s="33" t="s">
        <v>154</v>
      </c>
      <c r="E111" s="34">
        <v>0</v>
      </c>
      <c r="F111" s="34"/>
      <c r="G111" s="34"/>
      <c r="H111" s="34"/>
      <c r="I111" s="34">
        <v>0</v>
      </c>
      <c r="J111" s="34"/>
      <c r="K111" s="34"/>
      <c r="L111" s="34"/>
      <c r="M111" s="34"/>
      <c r="N111" s="34"/>
      <c r="O111" s="34"/>
    </row>
    <row r="112" spans="1:15" ht="25.5">
      <c r="A112" s="7">
        <v>107</v>
      </c>
      <c r="B112" s="31">
        <v>440</v>
      </c>
      <c r="C112" s="32" t="s">
        <v>122</v>
      </c>
      <c r="D112" s="33" t="s">
        <v>155</v>
      </c>
      <c r="E112" s="34">
        <f>13621-100</f>
        <v>13521</v>
      </c>
      <c r="F112" s="34">
        <f>13595-100</f>
        <v>13495</v>
      </c>
      <c r="G112" s="34">
        <v>26</v>
      </c>
      <c r="H112" s="34"/>
      <c r="I112" s="34">
        <v>12918</v>
      </c>
      <c r="J112" s="34">
        <v>2940</v>
      </c>
      <c r="K112" s="34">
        <v>707</v>
      </c>
      <c r="L112" s="34">
        <v>6471</v>
      </c>
      <c r="M112" s="34">
        <v>2800</v>
      </c>
      <c r="N112" s="34"/>
      <c r="O112" s="34"/>
    </row>
    <row r="113" spans="1:15">
      <c r="A113" s="7">
        <v>108</v>
      </c>
      <c r="B113" s="31">
        <v>786</v>
      </c>
      <c r="C113" s="32" t="s">
        <v>122</v>
      </c>
      <c r="D113" s="33" t="s">
        <v>156</v>
      </c>
      <c r="E113" s="34">
        <v>0</v>
      </c>
      <c r="F113" s="34"/>
      <c r="G113" s="34"/>
      <c r="H113" s="34"/>
      <c r="I113" s="34">
        <v>0</v>
      </c>
      <c r="J113" s="34"/>
      <c r="K113" s="34"/>
      <c r="L113" s="34"/>
      <c r="M113" s="34"/>
      <c r="N113" s="34"/>
      <c r="O113" s="34"/>
    </row>
    <row r="114" spans="1:15">
      <c r="A114" s="7">
        <v>109</v>
      </c>
      <c r="B114" s="31">
        <v>780</v>
      </c>
      <c r="C114" s="32" t="s">
        <v>122</v>
      </c>
      <c r="D114" s="33" t="s">
        <v>157</v>
      </c>
      <c r="E114" s="34">
        <v>0</v>
      </c>
      <c r="F114" s="34"/>
      <c r="G114" s="34"/>
      <c r="H114" s="34"/>
      <c r="I114" s="34">
        <v>0</v>
      </c>
      <c r="J114" s="34"/>
      <c r="K114" s="34"/>
      <c r="L114" s="34"/>
      <c r="M114" s="34"/>
      <c r="N114" s="34"/>
      <c r="O114" s="34"/>
    </row>
    <row r="115" spans="1:15">
      <c r="A115" s="7">
        <v>110</v>
      </c>
      <c r="B115" s="31">
        <v>782</v>
      </c>
      <c r="C115" s="32" t="s">
        <v>122</v>
      </c>
      <c r="D115" s="33" t="s">
        <v>158</v>
      </c>
      <c r="E115" s="34">
        <v>0</v>
      </c>
      <c r="F115" s="34"/>
      <c r="G115" s="34"/>
      <c r="H115" s="34"/>
      <c r="I115" s="34">
        <v>0</v>
      </c>
      <c r="J115" s="34"/>
      <c r="K115" s="34"/>
      <c r="L115" s="34"/>
      <c r="M115" s="34"/>
      <c r="N115" s="34"/>
      <c r="O115" s="34"/>
    </row>
    <row r="116" spans="1:15">
      <c r="A116" s="7">
        <v>111</v>
      </c>
      <c r="B116" s="31">
        <v>788</v>
      </c>
      <c r="C116" s="32" t="s">
        <v>122</v>
      </c>
      <c r="D116" s="33" t="s">
        <v>159</v>
      </c>
      <c r="E116" s="34">
        <v>0</v>
      </c>
      <c r="F116" s="34"/>
      <c r="G116" s="34"/>
      <c r="H116" s="34"/>
      <c r="I116" s="34">
        <v>0</v>
      </c>
      <c r="J116" s="34"/>
      <c r="K116" s="34"/>
      <c r="L116" s="34"/>
      <c r="M116" s="34"/>
      <c r="N116" s="34"/>
      <c r="O116" s="34"/>
    </row>
    <row r="117" spans="1:15">
      <c r="A117" s="7">
        <v>112</v>
      </c>
      <c r="B117" s="31">
        <v>765</v>
      </c>
      <c r="C117" s="32" t="s">
        <v>122</v>
      </c>
      <c r="D117" s="33" t="s">
        <v>160</v>
      </c>
      <c r="E117" s="34">
        <v>0</v>
      </c>
      <c r="F117" s="34"/>
      <c r="G117" s="34"/>
      <c r="H117" s="34"/>
      <c r="I117" s="34">
        <v>0</v>
      </c>
      <c r="J117" s="34"/>
      <c r="K117" s="34"/>
      <c r="L117" s="34"/>
      <c r="M117" s="34"/>
      <c r="N117" s="34"/>
      <c r="O117" s="34"/>
    </row>
    <row r="118" spans="1:15">
      <c r="A118" s="7">
        <v>113</v>
      </c>
      <c r="B118" s="31">
        <v>769</v>
      </c>
      <c r="C118" s="32" t="s">
        <v>122</v>
      </c>
      <c r="D118" s="33" t="s">
        <v>161</v>
      </c>
      <c r="E118" s="34">
        <v>0</v>
      </c>
      <c r="F118" s="34"/>
      <c r="G118" s="34"/>
      <c r="H118" s="34"/>
      <c r="I118" s="34">
        <v>0</v>
      </c>
      <c r="J118" s="34"/>
      <c r="K118" s="34"/>
      <c r="L118" s="34"/>
      <c r="M118" s="34"/>
      <c r="N118" s="34"/>
      <c r="O118" s="34"/>
    </row>
    <row r="119" spans="1:15">
      <c r="A119" s="7">
        <v>114</v>
      </c>
      <c r="B119" s="31">
        <v>738</v>
      </c>
      <c r="C119" s="32" t="s">
        <v>122</v>
      </c>
      <c r="D119" s="33" t="s">
        <v>162</v>
      </c>
      <c r="E119" s="34">
        <v>0</v>
      </c>
      <c r="F119" s="34"/>
      <c r="G119" s="34"/>
      <c r="H119" s="34"/>
      <c r="I119" s="34">
        <v>0</v>
      </c>
      <c r="J119" s="34"/>
      <c r="K119" s="34"/>
      <c r="L119" s="34"/>
      <c r="M119" s="34"/>
      <c r="N119" s="34"/>
      <c r="O119" s="34"/>
    </row>
    <row r="120" spans="1:15">
      <c r="A120" s="7">
        <v>115</v>
      </c>
      <c r="B120" s="31">
        <v>689</v>
      </c>
      <c r="C120" s="32" t="s">
        <v>122</v>
      </c>
      <c r="D120" s="33" t="s">
        <v>163</v>
      </c>
      <c r="E120" s="34">
        <v>0</v>
      </c>
      <c r="F120" s="34"/>
      <c r="G120" s="34"/>
      <c r="H120" s="34"/>
      <c r="I120" s="34">
        <v>0</v>
      </c>
      <c r="J120" s="34"/>
      <c r="K120" s="34"/>
      <c r="L120" s="34"/>
      <c r="M120" s="34"/>
      <c r="N120" s="34"/>
      <c r="O120" s="34"/>
    </row>
    <row r="121" spans="1:15">
      <c r="A121" s="7">
        <v>116</v>
      </c>
      <c r="B121" s="31">
        <v>781</v>
      </c>
      <c r="C121" s="32" t="s">
        <v>122</v>
      </c>
      <c r="D121" s="33" t="s">
        <v>164</v>
      </c>
      <c r="E121" s="34">
        <v>0</v>
      </c>
      <c r="F121" s="34"/>
      <c r="G121" s="34"/>
      <c r="H121" s="34"/>
      <c r="I121" s="34">
        <v>0</v>
      </c>
      <c r="J121" s="34"/>
      <c r="K121" s="34"/>
      <c r="L121" s="34"/>
      <c r="M121" s="34"/>
      <c r="N121" s="34"/>
      <c r="O121" s="34"/>
    </row>
    <row r="122" spans="1:15" ht="25.5">
      <c r="A122" s="7">
        <v>117</v>
      </c>
      <c r="B122" s="31">
        <v>792</v>
      </c>
      <c r="C122" s="32" t="s">
        <v>122</v>
      </c>
      <c r="D122" s="33" t="s">
        <v>165</v>
      </c>
      <c r="E122" s="34">
        <v>0</v>
      </c>
      <c r="F122" s="34"/>
      <c r="G122" s="34"/>
      <c r="H122" s="34"/>
      <c r="I122" s="34">
        <v>0</v>
      </c>
      <c r="J122" s="34"/>
      <c r="K122" s="34"/>
      <c r="L122" s="34"/>
      <c r="M122" s="34"/>
      <c r="N122" s="34"/>
      <c r="O122" s="34"/>
    </row>
    <row r="123" spans="1:15">
      <c r="A123" s="7">
        <v>118</v>
      </c>
      <c r="B123" s="31">
        <v>658</v>
      </c>
      <c r="C123" s="32" t="s">
        <v>122</v>
      </c>
      <c r="D123" s="33" t="s">
        <v>166</v>
      </c>
      <c r="E123" s="34">
        <v>0</v>
      </c>
      <c r="F123" s="34"/>
      <c r="G123" s="34"/>
      <c r="H123" s="34"/>
      <c r="I123" s="34">
        <v>500</v>
      </c>
      <c r="J123" s="34"/>
      <c r="K123" s="34">
        <v>500</v>
      </c>
      <c r="L123" s="34"/>
      <c r="M123" s="34"/>
      <c r="N123" s="34"/>
      <c r="O123" s="34"/>
    </row>
    <row r="124" spans="1:15">
      <c r="A124" s="7">
        <v>119</v>
      </c>
      <c r="B124" s="31">
        <v>787</v>
      </c>
      <c r="C124" s="32" t="s">
        <v>122</v>
      </c>
      <c r="D124" s="33" t="s">
        <v>167</v>
      </c>
      <c r="E124" s="34">
        <v>0</v>
      </c>
      <c r="F124" s="34"/>
      <c r="G124" s="34"/>
      <c r="H124" s="34"/>
      <c r="I124" s="34">
        <v>0</v>
      </c>
      <c r="J124" s="34"/>
      <c r="K124" s="34"/>
      <c r="L124" s="34"/>
      <c r="M124" s="34"/>
      <c r="N124" s="34"/>
      <c r="O124" s="34"/>
    </row>
    <row r="125" spans="1:15">
      <c r="A125" s="7">
        <v>120</v>
      </c>
      <c r="B125" s="31">
        <v>760</v>
      </c>
      <c r="C125" s="32" t="s">
        <v>122</v>
      </c>
      <c r="D125" s="33" t="s">
        <v>168</v>
      </c>
      <c r="E125" s="34">
        <v>0</v>
      </c>
      <c r="F125" s="34"/>
      <c r="G125" s="34"/>
      <c r="H125" s="34"/>
      <c r="I125" s="34">
        <v>0</v>
      </c>
      <c r="J125" s="34"/>
      <c r="K125" s="34"/>
      <c r="L125" s="34"/>
      <c r="M125" s="34"/>
      <c r="N125" s="34"/>
      <c r="O125" s="34"/>
    </row>
    <row r="126" spans="1:15">
      <c r="A126" s="7">
        <v>121</v>
      </c>
      <c r="B126" s="31">
        <v>796</v>
      </c>
      <c r="C126" s="32" t="s">
        <v>122</v>
      </c>
      <c r="D126" s="33" t="s">
        <v>169</v>
      </c>
      <c r="E126" s="34">
        <v>0</v>
      </c>
      <c r="F126" s="34"/>
      <c r="G126" s="34"/>
      <c r="H126" s="34"/>
      <c r="I126" s="34">
        <v>500</v>
      </c>
      <c r="J126" s="34"/>
      <c r="K126" s="34">
        <v>500</v>
      </c>
      <c r="L126" s="34"/>
      <c r="M126" s="34"/>
      <c r="N126" s="34"/>
      <c r="O126" s="34"/>
    </row>
    <row r="127" spans="1:15">
      <c r="A127" s="7">
        <v>122</v>
      </c>
      <c r="B127" s="31">
        <v>795</v>
      </c>
      <c r="C127" s="32" t="s">
        <v>122</v>
      </c>
      <c r="D127" s="33" t="s">
        <v>170</v>
      </c>
      <c r="E127" s="34">
        <v>0</v>
      </c>
      <c r="F127" s="34"/>
      <c r="G127" s="34"/>
      <c r="H127" s="34"/>
      <c r="I127" s="34">
        <v>0</v>
      </c>
      <c r="J127" s="34"/>
      <c r="K127" s="34"/>
      <c r="L127" s="34">
        <v>0</v>
      </c>
      <c r="M127" s="34">
        <v>0</v>
      </c>
      <c r="N127" s="34"/>
      <c r="O127" s="34"/>
    </row>
    <row r="128" spans="1:15">
      <c r="A128" s="7">
        <v>123</v>
      </c>
      <c r="B128" s="31">
        <v>668</v>
      </c>
      <c r="C128" s="32" t="s">
        <v>122</v>
      </c>
      <c r="D128" s="33" t="s">
        <v>171</v>
      </c>
      <c r="E128" s="34">
        <v>0</v>
      </c>
      <c r="F128" s="34"/>
      <c r="G128" s="34"/>
      <c r="H128" s="34"/>
      <c r="I128" s="34">
        <v>0</v>
      </c>
      <c r="J128" s="34"/>
      <c r="K128" s="34"/>
      <c r="L128" s="34"/>
      <c r="M128" s="34"/>
      <c r="N128" s="34"/>
      <c r="O128" s="34"/>
    </row>
    <row r="129" spans="1:15">
      <c r="A129" s="7">
        <v>124</v>
      </c>
      <c r="B129" s="31">
        <v>707</v>
      </c>
      <c r="C129" s="32" t="s">
        <v>122</v>
      </c>
      <c r="D129" s="33" t="s">
        <v>172</v>
      </c>
      <c r="E129" s="34">
        <v>0</v>
      </c>
      <c r="F129" s="34"/>
      <c r="G129" s="34"/>
      <c r="H129" s="34"/>
      <c r="I129" s="34">
        <v>0</v>
      </c>
      <c r="J129" s="34"/>
      <c r="K129" s="34"/>
      <c r="L129" s="34"/>
      <c r="M129" s="34"/>
      <c r="N129" s="34"/>
      <c r="O129" s="34"/>
    </row>
    <row r="130" spans="1:15">
      <c r="A130" s="7">
        <v>125</v>
      </c>
      <c r="B130" s="31">
        <v>677</v>
      </c>
      <c r="C130" s="32" t="s">
        <v>122</v>
      </c>
      <c r="D130" s="33" t="s">
        <v>173</v>
      </c>
      <c r="E130" s="34">
        <v>0</v>
      </c>
      <c r="F130" s="34"/>
      <c r="G130" s="34"/>
      <c r="H130" s="34"/>
      <c r="I130" s="34">
        <v>500</v>
      </c>
      <c r="J130" s="34"/>
      <c r="K130" s="34">
        <v>500</v>
      </c>
      <c r="L130" s="34"/>
      <c r="M130" s="34"/>
      <c r="N130" s="34"/>
      <c r="O130" s="34"/>
    </row>
    <row r="131" spans="1:15">
      <c r="A131" s="7">
        <v>126</v>
      </c>
      <c r="B131" s="31">
        <v>635</v>
      </c>
      <c r="C131" s="32" t="s">
        <v>122</v>
      </c>
      <c r="D131" s="33" t="s">
        <v>174</v>
      </c>
      <c r="E131" s="34">
        <v>0</v>
      </c>
      <c r="F131" s="34"/>
      <c r="G131" s="34"/>
      <c r="H131" s="34"/>
      <c r="I131" s="34">
        <v>10272</v>
      </c>
      <c r="J131" s="34">
        <v>2940</v>
      </c>
      <c r="K131" s="34">
        <v>1744</v>
      </c>
      <c r="L131" s="34">
        <v>3027</v>
      </c>
      <c r="M131" s="34">
        <v>2082</v>
      </c>
      <c r="N131" s="34"/>
      <c r="O131" s="34">
        <v>479</v>
      </c>
    </row>
    <row r="132" spans="1:15">
      <c r="A132" s="7">
        <v>127</v>
      </c>
      <c r="B132" s="31">
        <v>733</v>
      </c>
      <c r="C132" s="32" t="s">
        <v>122</v>
      </c>
      <c r="D132" s="33" t="s">
        <v>175</v>
      </c>
      <c r="E132" s="34">
        <v>0</v>
      </c>
      <c r="F132" s="34"/>
      <c r="G132" s="34"/>
      <c r="H132" s="34"/>
      <c r="I132" s="34">
        <v>0</v>
      </c>
      <c r="J132" s="34"/>
      <c r="K132" s="34"/>
      <c r="L132" s="34"/>
      <c r="M132" s="34"/>
      <c r="N132" s="34"/>
      <c r="O132" s="34"/>
    </row>
    <row r="133" spans="1:15" ht="25.5">
      <c r="A133" s="7">
        <v>128</v>
      </c>
      <c r="B133" s="31">
        <v>634</v>
      </c>
      <c r="C133" s="32" t="s">
        <v>122</v>
      </c>
      <c r="D133" s="33" t="s">
        <v>176</v>
      </c>
      <c r="E133" s="34">
        <v>0</v>
      </c>
      <c r="F133" s="34"/>
      <c r="G133" s="34"/>
      <c r="H133" s="34"/>
      <c r="I133" s="34">
        <v>0</v>
      </c>
      <c r="J133" s="34"/>
      <c r="K133" s="34"/>
      <c r="L133" s="34"/>
      <c r="M133" s="34"/>
      <c r="N133" s="34"/>
      <c r="O133" s="34"/>
    </row>
    <row r="134" spans="1:15">
      <c r="A134" s="7">
        <v>129</v>
      </c>
      <c r="B134" s="31">
        <v>739</v>
      </c>
      <c r="C134" s="32" t="s">
        <v>122</v>
      </c>
      <c r="D134" s="33" t="s">
        <v>177</v>
      </c>
      <c r="E134" s="34">
        <v>0</v>
      </c>
      <c r="F134" s="34"/>
      <c r="G134" s="34"/>
      <c r="H134" s="34"/>
      <c r="I134" s="34">
        <v>500</v>
      </c>
      <c r="J134" s="34"/>
      <c r="K134" s="34">
        <v>500</v>
      </c>
      <c r="L134" s="34"/>
      <c r="M134" s="34"/>
      <c r="N134" s="34"/>
      <c r="O134" s="34"/>
    </row>
    <row r="135" spans="1:15">
      <c r="A135" s="7">
        <v>130</v>
      </c>
      <c r="B135" s="31">
        <v>766</v>
      </c>
      <c r="C135" s="32" t="s">
        <v>122</v>
      </c>
      <c r="D135" s="33" t="s">
        <v>178</v>
      </c>
      <c r="E135" s="34">
        <v>0</v>
      </c>
      <c r="F135" s="34"/>
      <c r="G135" s="34"/>
      <c r="H135" s="34"/>
      <c r="I135" s="34">
        <v>0</v>
      </c>
      <c r="J135" s="34"/>
      <c r="K135" s="34"/>
      <c r="L135" s="34"/>
      <c r="M135" s="34"/>
      <c r="N135" s="34"/>
      <c r="O135" s="34"/>
    </row>
    <row r="136" spans="1:15">
      <c r="A136" s="7">
        <v>131</v>
      </c>
      <c r="B136" s="31">
        <v>771</v>
      </c>
      <c r="C136" s="32" t="s">
        <v>122</v>
      </c>
      <c r="D136" s="33" t="s">
        <v>179</v>
      </c>
      <c r="E136" s="34">
        <v>10020</v>
      </c>
      <c r="F136" s="34">
        <v>10016</v>
      </c>
      <c r="G136" s="34">
        <v>4</v>
      </c>
      <c r="H136" s="34"/>
      <c r="I136" s="34">
        <f>7993+500+500</f>
        <v>8993</v>
      </c>
      <c r="J136" s="34"/>
      <c r="K136" s="34"/>
      <c r="L136" s="34">
        <f>5573+500</f>
        <v>6073</v>
      </c>
      <c r="M136" s="34">
        <f>2420+500</f>
        <v>2920</v>
      </c>
      <c r="N136" s="34"/>
      <c r="O136" s="34"/>
    </row>
    <row r="137" spans="1:15">
      <c r="A137" s="7">
        <v>132</v>
      </c>
      <c r="B137" s="31">
        <v>632</v>
      </c>
      <c r="C137" s="32" t="s">
        <v>122</v>
      </c>
      <c r="D137" s="33" t="s">
        <v>180</v>
      </c>
      <c r="E137" s="34">
        <v>0</v>
      </c>
      <c r="F137" s="34"/>
      <c r="G137" s="34"/>
      <c r="H137" s="34"/>
      <c r="I137" s="34">
        <v>0</v>
      </c>
      <c r="J137" s="34"/>
      <c r="K137" s="34"/>
      <c r="L137" s="34"/>
      <c r="M137" s="34"/>
      <c r="N137" s="34"/>
      <c r="O137" s="34"/>
    </row>
    <row r="138" spans="1:15">
      <c r="A138" s="7">
        <v>133</v>
      </c>
      <c r="B138" s="31">
        <v>745</v>
      </c>
      <c r="C138" s="32" t="s">
        <v>122</v>
      </c>
      <c r="D138" s="33" t="s">
        <v>181</v>
      </c>
      <c r="E138" s="34">
        <v>0</v>
      </c>
      <c r="F138" s="34"/>
      <c r="G138" s="34"/>
      <c r="H138" s="34"/>
      <c r="I138" s="34">
        <v>0</v>
      </c>
      <c r="J138" s="34"/>
      <c r="K138" s="34"/>
      <c r="L138" s="34"/>
      <c r="M138" s="34"/>
      <c r="N138" s="34"/>
      <c r="O138" s="34"/>
    </row>
    <row r="139" spans="1:15">
      <c r="A139" s="7">
        <v>134</v>
      </c>
      <c r="B139" s="31">
        <v>785</v>
      </c>
      <c r="C139" s="32" t="s">
        <v>122</v>
      </c>
      <c r="D139" s="33" t="s">
        <v>182</v>
      </c>
      <c r="E139" s="34">
        <v>0</v>
      </c>
      <c r="F139" s="34"/>
      <c r="G139" s="34"/>
      <c r="H139" s="34"/>
      <c r="I139" s="34">
        <v>0</v>
      </c>
      <c r="J139" s="34"/>
      <c r="K139" s="34"/>
      <c r="L139" s="34"/>
      <c r="M139" s="34"/>
      <c r="N139" s="34"/>
      <c r="O139" s="34"/>
    </row>
    <row r="140" spans="1:15">
      <c r="A140" s="7">
        <v>135</v>
      </c>
      <c r="B140" s="31">
        <v>401</v>
      </c>
      <c r="C140" s="32" t="s">
        <v>122</v>
      </c>
      <c r="D140" s="33" t="s">
        <v>183</v>
      </c>
      <c r="E140" s="34">
        <v>0</v>
      </c>
      <c r="F140" s="34"/>
      <c r="G140" s="34"/>
      <c r="H140" s="34"/>
      <c r="I140" s="34">
        <v>0</v>
      </c>
      <c r="J140" s="34"/>
      <c r="K140" s="34"/>
      <c r="L140" s="34"/>
      <c r="M140" s="34"/>
      <c r="N140" s="34"/>
      <c r="O140" s="34"/>
    </row>
    <row r="141" spans="1:15" ht="25.5">
      <c r="A141" s="7">
        <v>136</v>
      </c>
      <c r="B141" s="31">
        <v>132</v>
      </c>
      <c r="C141" s="32" t="s">
        <v>122</v>
      </c>
      <c r="D141" s="33" t="s">
        <v>184</v>
      </c>
      <c r="E141" s="34">
        <v>0</v>
      </c>
      <c r="F141" s="34"/>
      <c r="G141" s="34"/>
      <c r="H141" s="34"/>
      <c r="I141" s="34">
        <v>0</v>
      </c>
      <c r="J141" s="34"/>
      <c r="K141" s="34"/>
      <c r="L141" s="34"/>
      <c r="M141" s="34"/>
      <c r="N141" s="34"/>
      <c r="O141" s="34"/>
    </row>
    <row r="142" spans="1:15">
      <c r="A142" s="7">
        <v>137</v>
      </c>
      <c r="B142" s="31">
        <v>752</v>
      </c>
      <c r="C142" s="32" t="s">
        <v>122</v>
      </c>
      <c r="D142" s="33" t="s">
        <v>185</v>
      </c>
      <c r="E142" s="34">
        <v>0</v>
      </c>
      <c r="F142" s="34"/>
      <c r="G142" s="34"/>
      <c r="H142" s="34"/>
      <c r="I142" s="34">
        <v>0</v>
      </c>
      <c r="J142" s="34"/>
      <c r="K142" s="34"/>
      <c r="L142" s="34"/>
      <c r="M142" s="34"/>
      <c r="N142" s="34"/>
      <c r="O142" s="34"/>
    </row>
    <row r="143" spans="1:15">
      <c r="A143" s="7">
        <v>138</v>
      </c>
      <c r="B143" s="31">
        <v>747</v>
      </c>
      <c r="C143" s="32" t="s">
        <v>122</v>
      </c>
      <c r="D143" s="33" t="s">
        <v>186</v>
      </c>
      <c r="E143" s="34">
        <v>0</v>
      </c>
      <c r="F143" s="34"/>
      <c r="G143" s="34"/>
      <c r="H143" s="34"/>
      <c r="I143" s="34">
        <v>0</v>
      </c>
      <c r="J143" s="34"/>
      <c r="K143" s="34"/>
      <c r="L143" s="34"/>
      <c r="M143" s="34"/>
      <c r="N143" s="34"/>
      <c r="O143" s="34"/>
    </row>
    <row r="144" spans="1:15">
      <c r="A144" s="7">
        <v>139</v>
      </c>
      <c r="B144" s="31">
        <v>736</v>
      </c>
      <c r="C144" s="32" t="s">
        <v>122</v>
      </c>
      <c r="D144" s="33" t="s">
        <v>187</v>
      </c>
      <c r="E144" s="34">
        <v>0</v>
      </c>
      <c r="F144" s="34"/>
      <c r="G144" s="34"/>
      <c r="H144" s="34"/>
      <c r="I144" s="34">
        <v>0</v>
      </c>
      <c r="J144" s="34"/>
      <c r="K144" s="34"/>
      <c r="L144" s="34"/>
      <c r="M144" s="34"/>
      <c r="N144" s="34"/>
      <c r="O144" s="34"/>
    </row>
    <row r="145" spans="1:15">
      <c r="A145" s="7">
        <v>140</v>
      </c>
      <c r="B145" s="31">
        <v>691</v>
      </c>
      <c r="C145" s="32" t="s">
        <v>122</v>
      </c>
      <c r="D145" s="33" t="s">
        <v>188</v>
      </c>
      <c r="E145" s="34">
        <v>0</v>
      </c>
      <c r="F145" s="34"/>
      <c r="G145" s="34"/>
      <c r="H145" s="34"/>
      <c r="I145" s="34">
        <v>0</v>
      </c>
      <c r="J145" s="34"/>
      <c r="K145" s="34"/>
      <c r="L145" s="34"/>
      <c r="M145" s="34"/>
      <c r="N145" s="34"/>
      <c r="O145" s="34"/>
    </row>
    <row r="146" spans="1:15">
      <c r="A146" s="7">
        <v>141</v>
      </c>
      <c r="B146" s="31">
        <v>773</v>
      </c>
      <c r="C146" s="32" t="s">
        <v>122</v>
      </c>
      <c r="D146" s="33" t="s">
        <v>189</v>
      </c>
      <c r="E146" s="34">
        <v>0</v>
      </c>
      <c r="F146" s="34"/>
      <c r="G146" s="34"/>
      <c r="H146" s="34"/>
      <c r="I146" s="34">
        <v>0</v>
      </c>
      <c r="J146" s="34"/>
      <c r="K146" s="34"/>
      <c r="L146" s="34"/>
      <c r="M146" s="34"/>
      <c r="N146" s="34"/>
      <c r="O146" s="34"/>
    </row>
    <row r="147" spans="1:15">
      <c r="A147" s="7">
        <v>142</v>
      </c>
      <c r="B147" s="31">
        <v>721</v>
      </c>
      <c r="C147" s="32" t="s">
        <v>122</v>
      </c>
      <c r="D147" s="33" t="s">
        <v>190</v>
      </c>
      <c r="E147" s="34">
        <v>0</v>
      </c>
      <c r="F147" s="34"/>
      <c r="G147" s="34"/>
      <c r="H147" s="34"/>
      <c r="I147" s="34">
        <v>0</v>
      </c>
      <c r="J147" s="34"/>
      <c r="K147" s="34"/>
      <c r="L147" s="34"/>
      <c r="M147" s="34"/>
      <c r="N147" s="34"/>
      <c r="O147" s="34"/>
    </row>
    <row r="148" spans="1:15">
      <c r="A148" s="7">
        <v>143</v>
      </c>
      <c r="B148" s="31">
        <v>661</v>
      </c>
      <c r="C148" s="32" t="s">
        <v>122</v>
      </c>
      <c r="D148" s="33" t="s">
        <v>191</v>
      </c>
      <c r="E148" s="34">
        <v>0</v>
      </c>
      <c r="F148" s="34"/>
      <c r="G148" s="34"/>
      <c r="H148" s="34"/>
      <c r="I148" s="34">
        <v>0</v>
      </c>
      <c r="J148" s="34"/>
      <c r="K148" s="34"/>
      <c r="L148" s="34"/>
      <c r="M148" s="34"/>
      <c r="N148" s="34"/>
      <c r="O148" s="34"/>
    </row>
    <row r="149" spans="1:15">
      <c r="A149" s="7">
        <v>144</v>
      </c>
      <c r="B149" s="31">
        <v>790</v>
      </c>
      <c r="C149" s="32" t="s">
        <v>122</v>
      </c>
      <c r="D149" s="33" t="s">
        <v>192</v>
      </c>
      <c r="E149" s="34">
        <v>0</v>
      </c>
      <c r="F149" s="34"/>
      <c r="G149" s="34"/>
      <c r="H149" s="34"/>
      <c r="I149" s="34">
        <v>0</v>
      </c>
      <c r="J149" s="34"/>
      <c r="K149" s="34"/>
      <c r="L149" s="34"/>
      <c r="M149" s="34"/>
      <c r="N149" s="34"/>
      <c r="O149" s="34"/>
    </row>
    <row r="150" spans="1:15">
      <c r="A150" s="7">
        <v>145</v>
      </c>
      <c r="B150" s="31">
        <v>783</v>
      </c>
      <c r="C150" s="32" t="s">
        <v>122</v>
      </c>
      <c r="D150" s="33" t="s">
        <v>193</v>
      </c>
      <c r="E150" s="34">
        <v>0</v>
      </c>
      <c r="F150" s="34"/>
      <c r="G150" s="34"/>
      <c r="H150" s="34"/>
      <c r="I150" s="34">
        <v>0</v>
      </c>
      <c r="J150" s="34"/>
      <c r="K150" s="34"/>
      <c r="L150" s="34"/>
      <c r="M150" s="34"/>
      <c r="N150" s="34"/>
      <c r="O150" s="34"/>
    </row>
    <row r="151" spans="1:15">
      <c r="A151" s="7">
        <v>146</v>
      </c>
      <c r="B151" s="31">
        <v>772</v>
      </c>
      <c r="C151" s="32" t="s">
        <v>122</v>
      </c>
      <c r="D151" s="33" t="s">
        <v>194</v>
      </c>
      <c r="E151" s="34">
        <v>0</v>
      </c>
      <c r="F151" s="34"/>
      <c r="G151" s="34"/>
      <c r="H151" s="34"/>
      <c r="I151" s="34">
        <v>0</v>
      </c>
      <c r="J151" s="34"/>
      <c r="K151" s="34"/>
      <c r="L151" s="34"/>
      <c r="M151" s="34"/>
      <c r="N151" s="34"/>
      <c r="O151" s="34"/>
    </row>
    <row r="152" spans="1:15">
      <c r="A152" s="7">
        <v>147</v>
      </c>
      <c r="B152" s="31">
        <v>653</v>
      </c>
      <c r="C152" s="32" t="s">
        <v>122</v>
      </c>
      <c r="D152" s="33" t="s">
        <v>195</v>
      </c>
      <c r="E152" s="34">
        <v>0</v>
      </c>
      <c r="F152" s="34"/>
      <c r="G152" s="34"/>
      <c r="H152" s="34"/>
      <c r="I152" s="34">
        <v>0</v>
      </c>
      <c r="J152" s="34"/>
      <c r="K152" s="34"/>
      <c r="L152" s="34"/>
      <c r="M152" s="34"/>
      <c r="N152" s="34"/>
      <c r="O152" s="34"/>
    </row>
    <row r="153" spans="1:15">
      <c r="A153" s="7">
        <v>148</v>
      </c>
      <c r="B153" s="31">
        <v>88</v>
      </c>
      <c r="C153" s="32" t="s">
        <v>122</v>
      </c>
      <c r="D153" s="33" t="s">
        <v>196</v>
      </c>
      <c r="E153" s="34">
        <v>0</v>
      </c>
      <c r="F153" s="34"/>
      <c r="G153" s="34"/>
      <c r="H153" s="34"/>
      <c r="I153" s="34">
        <v>770</v>
      </c>
      <c r="J153" s="34">
        <v>300</v>
      </c>
      <c r="K153" s="34">
        <v>470</v>
      </c>
      <c r="L153" s="34"/>
      <c r="M153" s="34"/>
      <c r="N153" s="34"/>
      <c r="O153" s="34"/>
    </row>
    <row r="154" spans="1:15">
      <c r="A154" s="7">
        <v>149</v>
      </c>
      <c r="B154" s="31">
        <v>678</v>
      </c>
      <c r="C154" s="32" t="s">
        <v>122</v>
      </c>
      <c r="D154" s="33" t="s">
        <v>197</v>
      </c>
      <c r="E154" s="34">
        <v>0</v>
      </c>
      <c r="F154" s="34"/>
      <c r="G154" s="34"/>
      <c r="H154" s="34"/>
      <c r="I154" s="34">
        <v>0</v>
      </c>
      <c r="J154" s="34"/>
      <c r="K154" s="34"/>
      <c r="L154" s="34"/>
      <c r="M154" s="34"/>
      <c r="N154" s="34"/>
      <c r="O154" s="34"/>
    </row>
    <row r="155" spans="1:15" ht="25.5">
      <c r="A155" s="7">
        <v>150</v>
      </c>
      <c r="B155" s="31">
        <v>546</v>
      </c>
      <c r="C155" s="32" t="s">
        <v>122</v>
      </c>
      <c r="D155" s="33" t="s">
        <v>198</v>
      </c>
      <c r="E155" s="34">
        <v>0</v>
      </c>
      <c r="F155" s="34"/>
      <c r="G155" s="34"/>
      <c r="H155" s="34"/>
      <c r="I155" s="34">
        <v>0</v>
      </c>
      <c r="J155" s="34"/>
      <c r="K155" s="34"/>
      <c r="L155" s="34"/>
      <c r="M155" s="34"/>
      <c r="N155" s="34"/>
      <c r="O155" s="34"/>
    </row>
    <row r="156" spans="1:15" ht="25.5">
      <c r="A156" s="7">
        <v>151</v>
      </c>
      <c r="B156" s="31">
        <v>222</v>
      </c>
      <c r="C156" s="32" t="s">
        <v>199</v>
      </c>
      <c r="D156" s="33" t="s">
        <v>200</v>
      </c>
      <c r="E156" s="34">
        <v>6453</v>
      </c>
      <c r="F156" s="34">
        <f>6424-5</f>
        <v>6419</v>
      </c>
      <c r="G156" s="34">
        <f>29+5</f>
        <v>34</v>
      </c>
      <c r="H156" s="34"/>
      <c r="I156" s="34">
        <v>7230</v>
      </c>
      <c r="J156" s="34">
        <v>1500</v>
      </c>
      <c r="K156" s="34"/>
      <c r="L156" s="34">
        <v>3995</v>
      </c>
      <c r="M156" s="34">
        <v>1735</v>
      </c>
      <c r="N156" s="34"/>
      <c r="O156" s="34"/>
    </row>
    <row r="157" spans="1:15">
      <c r="A157" s="7">
        <v>152</v>
      </c>
      <c r="B157" s="31">
        <v>329</v>
      </c>
      <c r="C157" s="32" t="s">
        <v>201</v>
      </c>
      <c r="D157" s="33" t="s">
        <v>202</v>
      </c>
      <c r="E157" s="34">
        <v>4286</v>
      </c>
      <c r="F157" s="34">
        <v>4278</v>
      </c>
      <c r="G157" s="34">
        <v>8</v>
      </c>
      <c r="H157" s="34"/>
      <c r="I157" s="34">
        <v>3669</v>
      </c>
      <c r="J157" s="34"/>
      <c r="K157" s="34"/>
      <c r="L157" s="34">
        <v>2669</v>
      </c>
      <c r="M157" s="34">
        <v>1000</v>
      </c>
      <c r="N157" s="34"/>
      <c r="O157" s="34"/>
    </row>
    <row r="158" spans="1:15" ht="25.5">
      <c r="A158" s="7">
        <v>153</v>
      </c>
      <c r="B158" s="31">
        <v>447</v>
      </c>
      <c r="C158" s="32" t="s">
        <v>203</v>
      </c>
      <c r="D158" s="33" t="s">
        <v>204</v>
      </c>
      <c r="E158" s="34">
        <v>521</v>
      </c>
      <c r="F158" s="34">
        <v>521</v>
      </c>
      <c r="G158" s="34"/>
      <c r="H158" s="34"/>
      <c r="I158" s="34">
        <v>806</v>
      </c>
      <c r="J158" s="34"/>
      <c r="K158" s="34"/>
      <c r="L158" s="34">
        <v>562</v>
      </c>
      <c r="M158" s="34">
        <v>244</v>
      </c>
      <c r="N158" s="34"/>
      <c r="O158" s="34"/>
    </row>
    <row r="159" spans="1:15">
      <c r="A159" s="7">
        <v>154</v>
      </c>
      <c r="B159" s="31">
        <v>264</v>
      </c>
      <c r="C159" s="32" t="s">
        <v>203</v>
      </c>
      <c r="D159" s="33" t="s">
        <v>205</v>
      </c>
      <c r="E159" s="34">
        <v>5326</v>
      </c>
      <c r="F159" s="34">
        <f>5124-5</f>
        <v>5119</v>
      </c>
      <c r="G159" s="34">
        <f>7+5</f>
        <v>12</v>
      </c>
      <c r="H159" s="34">
        <v>195</v>
      </c>
      <c r="I159" s="34">
        <v>4869</v>
      </c>
      <c r="J159" s="34"/>
      <c r="K159" s="34"/>
      <c r="L159" s="34">
        <v>3395</v>
      </c>
      <c r="M159" s="34">
        <v>1474</v>
      </c>
      <c r="N159" s="34"/>
      <c r="O159" s="34"/>
    </row>
    <row r="160" spans="1:15" ht="25.5">
      <c r="A160" s="7">
        <v>155</v>
      </c>
      <c r="B160" s="31">
        <v>441</v>
      </c>
      <c r="C160" s="32" t="s">
        <v>203</v>
      </c>
      <c r="D160" s="33" t="s">
        <v>206</v>
      </c>
      <c r="E160" s="34">
        <v>3923</v>
      </c>
      <c r="F160" s="34">
        <f>3923-2</f>
        <v>3921</v>
      </c>
      <c r="G160" s="34">
        <v>2</v>
      </c>
      <c r="H160" s="34"/>
      <c r="I160" s="34">
        <v>2794</v>
      </c>
      <c r="J160" s="34"/>
      <c r="K160" s="34"/>
      <c r="L160" s="34">
        <v>1948</v>
      </c>
      <c r="M160" s="34">
        <v>846</v>
      </c>
      <c r="N160" s="34"/>
      <c r="O160" s="34"/>
    </row>
    <row r="161" spans="1:15">
      <c r="A161" s="7">
        <v>156</v>
      </c>
      <c r="B161" s="31">
        <v>274</v>
      </c>
      <c r="C161" s="32" t="s">
        <v>207</v>
      </c>
      <c r="D161" s="33" t="s">
        <v>208</v>
      </c>
      <c r="E161" s="34">
        <v>5999</v>
      </c>
      <c r="F161" s="34">
        <v>5984</v>
      </c>
      <c r="G161" s="34">
        <v>15</v>
      </c>
      <c r="H161" s="34"/>
      <c r="I161" s="34">
        <v>7052</v>
      </c>
      <c r="J161" s="34">
        <v>2997</v>
      </c>
      <c r="K161" s="34"/>
      <c r="L161" s="34">
        <v>1525</v>
      </c>
      <c r="M161" s="34">
        <v>1530</v>
      </c>
      <c r="N161" s="34"/>
      <c r="O161" s="34">
        <v>1000</v>
      </c>
    </row>
    <row r="162" spans="1:15">
      <c r="A162" s="7">
        <v>157</v>
      </c>
      <c r="B162" s="31">
        <v>696</v>
      </c>
      <c r="C162" s="32" t="s">
        <v>207</v>
      </c>
      <c r="D162" s="33" t="s">
        <v>209</v>
      </c>
      <c r="E162" s="34">
        <v>0</v>
      </c>
      <c r="F162" s="34"/>
      <c r="G162" s="34"/>
      <c r="H162" s="34"/>
      <c r="I162" s="34">
        <v>500</v>
      </c>
      <c r="J162" s="34"/>
      <c r="K162" s="34">
        <v>500</v>
      </c>
      <c r="L162" s="34"/>
      <c r="M162" s="34"/>
      <c r="N162" s="34"/>
      <c r="O162" s="34"/>
    </row>
    <row r="163" spans="1:15" ht="25.5">
      <c r="A163" s="7">
        <v>158</v>
      </c>
      <c r="B163" s="31">
        <v>278</v>
      </c>
      <c r="C163" s="32" t="s">
        <v>210</v>
      </c>
      <c r="D163" s="33" t="s">
        <v>211</v>
      </c>
      <c r="E163" s="34">
        <v>5266</v>
      </c>
      <c r="F163" s="34">
        <f>5266-10</f>
        <v>5256</v>
      </c>
      <c r="G163" s="34">
        <v>10</v>
      </c>
      <c r="H163" s="34"/>
      <c r="I163" s="34">
        <v>4660</v>
      </c>
      <c r="J163" s="34"/>
      <c r="K163" s="34"/>
      <c r="L163" s="34">
        <v>3249</v>
      </c>
      <c r="M163" s="34">
        <v>1411</v>
      </c>
      <c r="N163" s="34"/>
      <c r="O163" s="34"/>
    </row>
    <row r="164" spans="1:15">
      <c r="A164" s="7">
        <v>159</v>
      </c>
      <c r="B164" s="31">
        <v>334</v>
      </c>
      <c r="C164" s="32" t="s">
        <v>212</v>
      </c>
      <c r="D164" s="33" t="s">
        <v>213</v>
      </c>
      <c r="E164" s="34">
        <v>3860</v>
      </c>
      <c r="F164" s="34">
        <v>3855</v>
      </c>
      <c r="G164" s="34">
        <v>5</v>
      </c>
      <c r="H164" s="34"/>
      <c r="I164" s="34">
        <v>3188</v>
      </c>
      <c r="J164" s="34"/>
      <c r="K164" s="34"/>
      <c r="L164" s="34">
        <v>2223</v>
      </c>
      <c r="M164" s="34">
        <v>965</v>
      </c>
      <c r="N164" s="34"/>
      <c r="O164" s="34"/>
    </row>
    <row r="165" spans="1:15">
      <c r="A165" s="7">
        <v>160</v>
      </c>
      <c r="B165" s="31">
        <v>344</v>
      </c>
      <c r="C165" s="32" t="s">
        <v>214</v>
      </c>
      <c r="D165" s="33" t="s">
        <v>215</v>
      </c>
      <c r="E165" s="34">
        <v>6639</v>
      </c>
      <c r="F165" s="34">
        <v>6626</v>
      </c>
      <c r="G165" s="34">
        <v>13</v>
      </c>
      <c r="H165" s="34"/>
      <c r="I165" s="34">
        <v>3285</v>
      </c>
      <c r="J165" s="34"/>
      <c r="K165" s="34"/>
      <c r="L165" s="34">
        <v>1600</v>
      </c>
      <c r="M165" s="34">
        <v>1685</v>
      </c>
      <c r="N165" s="34"/>
      <c r="O165" s="34"/>
    </row>
    <row r="166" spans="1:15">
      <c r="A166" s="7">
        <v>161</v>
      </c>
      <c r="B166" s="31">
        <v>784</v>
      </c>
      <c r="C166" s="32" t="s">
        <v>214</v>
      </c>
      <c r="D166" s="33" t="s">
        <v>216</v>
      </c>
      <c r="E166" s="34">
        <v>0</v>
      </c>
      <c r="F166" s="34"/>
      <c r="G166" s="34"/>
      <c r="H166" s="34"/>
      <c r="I166" s="34">
        <v>0</v>
      </c>
      <c r="J166" s="34"/>
      <c r="K166" s="34"/>
      <c r="L166" s="34"/>
      <c r="M166" s="34"/>
      <c r="N166" s="34"/>
      <c r="O166" s="34"/>
    </row>
    <row r="167" spans="1:15">
      <c r="A167" s="7">
        <v>162</v>
      </c>
      <c r="B167" s="31">
        <v>354</v>
      </c>
      <c r="C167" s="32" t="s">
        <v>217</v>
      </c>
      <c r="D167" s="33" t="s">
        <v>218</v>
      </c>
      <c r="E167" s="34">
        <v>4185</v>
      </c>
      <c r="F167" s="34">
        <v>4181</v>
      </c>
      <c r="G167" s="34">
        <v>4</v>
      </c>
      <c r="H167" s="34"/>
      <c r="I167" s="34">
        <v>3759</v>
      </c>
      <c r="J167" s="34"/>
      <c r="K167" s="34"/>
      <c r="L167" s="34">
        <v>2621</v>
      </c>
      <c r="M167" s="34">
        <v>1138</v>
      </c>
      <c r="N167" s="34"/>
      <c r="O167" s="34"/>
    </row>
    <row r="168" spans="1:15">
      <c r="A168" s="7">
        <v>163</v>
      </c>
      <c r="B168" s="31">
        <v>282</v>
      </c>
      <c r="C168" s="32" t="s">
        <v>219</v>
      </c>
      <c r="D168" s="33" t="s">
        <v>220</v>
      </c>
      <c r="E168" s="34">
        <v>3956</v>
      </c>
      <c r="F168" s="34">
        <v>3944</v>
      </c>
      <c r="G168" s="34">
        <v>12</v>
      </c>
      <c r="H168" s="34"/>
      <c r="I168" s="34">
        <v>4111</v>
      </c>
      <c r="J168" s="34"/>
      <c r="K168" s="34"/>
      <c r="L168" s="34">
        <v>2866</v>
      </c>
      <c r="M168" s="34">
        <v>1245</v>
      </c>
      <c r="N168" s="34"/>
      <c r="O168" s="34"/>
    </row>
    <row r="169" spans="1:15" ht="25.5">
      <c r="A169" s="7">
        <v>164</v>
      </c>
      <c r="B169" s="31">
        <v>363</v>
      </c>
      <c r="C169" s="32" t="s">
        <v>221</v>
      </c>
      <c r="D169" s="33" t="s">
        <v>222</v>
      </c>
      <c r="E169" s="34">
        <v>3811</v>
      </c>
      <c r="F169" s="34">
        <v>3705</v>
      </c>
      <c r="G169" s="34">
        <v>8</v>
      </c>
      <c r="H169" s="34">
        <v>98</v>
      </c>
      <c r="I169" s="34">
        <v>3078</v>
      </c>
      <c r="J169" s="34"/>
      <c r="K169" s="34"/>
      <c r="L169" s="34">
        <v>2146</v>
      </c>
      <c r="M169" s="34">
        <v>932</v>
      </c>
      <c r="N169" s="34"/>
      <c r="O169" s="34"/>
    </row>
    <row r="170" spans="1:15">
      <c r="A170" s="7">
        <v>165</v>
      </c>
      <c r="B170" s="31">
        <v>286</v>
      </c>
      <c r="C170" s="32" t="s">
        <v>223</v>
      </c>
      <c r="D170" s="33" t="s">
        <v>224</v>
      </c>
      <c r="E170" s="34">
        <v>2891</v>
      </c>
      <c r="F170" s="34">
        <v>2889</v>
      </c>
      <c r="G170" s="34">
        <v>2</v>
      </c>
      <c r="H170" s="34"/>
      <c r="I170" s="34">
        <v>2610</v>
      </c>
      <c r="J170" s="34"/>
      <c r="K170" s="34"/>
      <c r="L170" s="34">
        <v>1820</v>
      </c>
      <c r="M170" s="34">
        <v>790</v>
      </c>
      <c r="N170" s="34"/>
      <c r="O170" s="34"/>
    </row>
    <row r="171" spans="1:15">
      <c r="A171" s="7">
        <v>166</v>
      </c>
      <c r="B171" s="31">
        <v>372</v>
      </c>
      <c r="C171" s="32" t="s">
        <v>225</v>
      </c>
      <c r="D171" s="33" t="s">
        <v>226</v>
      </c>
      <c r="E171" s="34">
        <v>3361</v>
      </c>
      <c r="F171" s="34">
        <v>3353</v>
      </c>
      <c r="G171" s="34">
        <v>8</v>
      </c>
      <c r="H171" s="34"/>
      <c r="I171" s="34">
        <v>2959</v>
      </c>
      <c r="J171" s="34"/>
      <c r="K171" s="34"/>
      <c r="L171" s="34">
        <v>2063</v>
      </c>
      <c r="M171" s="34">
        <v>896</v>
      </c>
      <c r="N171" s="34"/>
      <c r="O171" s="34"/>
    </row>
    <row r="172" spans="1:15">
      <c r="A172" s="7">
        <v>167</v>
      </c>
      <c r="B172" s="31">
        <v>404</v>
      </c>
      <c r="C172" s="32" t="s">
        <v>227</v>
      </c>
      <c r="D172" s="33" t="s">
        <v>228</v>
      </c>
      <c r="E172" s="34">
        <v>14237</v>
      </c>
      <c r="F172" s="34">
        <v>13538</v>
      </c>
      <c r="G172" s="34">
        <v>17</v>
      </c>
      <c r="H172" s="34">
        <v>682</v>
      </c>
      <c r="I172" s="34">
        <v>16007</v>
      </c>
      <c r="J172" s="34">
        <v>4410</v>
      </c>
      <c r="K172" s="34"/>
      <c r="L172" s="34">
        <v>8086</v>
      </c>
      <c r="M172" s="34">
        <v>3511</v>
      </c>
      <c r="N172" s="34"/>
      <c r="O172" s="34"/>
    </row>
    <row r="173" spans="1:15">
      <c r="A173" s="7">
        <v>168</v>
      </c>
      <c r="B173" s="31">
        <v>530</v>
      </c>
      <c r="C173" s="32" t="s">
        <v>227</v>
      </c>
      <c r="D173" s="33" t="s">
        <v>229</v>
      </c>
      <c r="E173" s="34">
        <v>0</v>
      </c>
      <c r="F173" s="34"/>
      <c r="G173" s="34"/>
      <c r="H173" s="34"/>
      <c r="I173" s="34">
        <v>0</v>
      </c>
      <c r="J173" s="34"/>
      <c r="K173" s="34"/>
      <c r="L173" s="34"/>
      <c r="M173" s="34"/>
      <c r="N173" s="34"/>
      <c r="O173" s="34"/>
    </row>
    <row r="174" spans="1:15" ht="25.5">
      <c r="A174" s="7">
        <v>169</v>
      </c>
      <c r="B174" s="31">
        <v>378</v>
      </c>
      <c r="C174" s="32" t="s">
        <v>230</v>
      </c>
      <c r="D174" s="33" t="s">
        <v>231</v>
      </c>
      <c r="E174" s="34">
        <v>10758</v>
      </c>
      <c r="F174" s="34">
        <v>10536</v>
      </c>
      <c r="G174" s="34">
        <v>22</v>
      </c>
      <c r="H174" s="34">
        <v>200</v>
      </c>
      <c r="I174" s="34">
        <v>9453</v>
      </c>
      <c r="J174" s="34"/>
      <c r="K174" s="34"/>
      <c r="L174" s="34">
        <v>6753</v>
      </c>
      <c r="M174" s="34">
        <v>2700</v>
      </c>
      <c r="N174" s="34"/>
      <c r="O174" s="34"/>
    </row>
    <row r="175" spans="1:15" ht="25.5">
      <c r="A175" s="7">
        <v>170</v>
      </c>
      <c r="B175" s="31">
        <v>640</v>
      </c>
      <c r="C175" s="32" t="s">
        <v>230</v>
      </c>
      <c r="D175" s="33" t="s">
        <v>232</v>
      </c>
      <c r="E175" s="34">
        <v>0</v>
      </c>
      <c r="F175" s="34"/>
      <c r="G175" s="34"/>
      <c r="H175" s="34"/>
      <c r="I175" s="34">
        <v>0</v>
      </c>
      <c r="J175" s="34"/>
      <c r="K175" s="34"/>
      <c r="L175" s="34"/>
      <c r="M175" s="34"/>
      <c r="N175" s="34"/>
      <c r="O175" s="34"/>
    </row>
    <row r="176" spans="1:15">
      <c r="A176" s="7">
        <v>171</v>
      </c>
      <c r="B176" s="31">
        <v>295</v>
      </c>
      <c r="C176" s="32" t="s">
        <v>233</v>
      </c>
      <c r="D176" s="33" t="s">
        <v>234</v>
      </c>
      <c r="E176" s="34">
        <v>13607</v>
      </c>
      <c r="F176" s="34">
        <f>1360-317</f>
        <v>1043</v>
      </c>
      <c r="G176" s="34">
        <v>31</v>
      </c>
      <c r="H176" s="34"/>
      <c r="I176" s="34">
        <v>16272</v>
      </c>
      <c r="J176" s="34">
        <v>4410</v>
      </c>
      <c r="K176" s="34"/>
      <c r="L176" s="34">
        <v>8820</v>
      </c>
      <c r="M176" s="34">
        <v>3042</v>
      </c>
      <c r="N176" s="34"/>
      <c r="O176" s="34"/>
    </row>
    <row r="177" spans="1:15">
      <c r="A177" s="7">
        <v>172</v>
      </c>
      <c r="B177" s="31">
        <v>789</v>
      </c>
      <c r="C177" s="32" t="s">
        <v>233</v>
      </c>
      <c r="D177" s="33" t="s">
        <v>235</v>
      </c>
      <c r="E177" s="34">
        <v>0</v>
      </c>
      <c r="F177" s="34"/>
      <c r="G177" s="34"/>
      <c r="H177" s="34"/>
      <c r="I177" s="34">
        <v>0</v>
      </c>
      <c r="J177" s="34"/>
      <c r="K177" s="34"/>
      <c r="L177" s="34"/>
      <c r="M177" s="34"/>
      <c r="N177" s="34"/>
      <c r="O177" s="34"/>
    </row>
    <row r="178" spans="1:15">
      <c r="A178" s="7">
        <v>173</v>
      </c>
      <c r="B178" s="31">
        <v>306</v>
      </c>
      <c r="C178" s="32" t="s">
        <v>236</v>
      </c>
      <c r="D178" s="33" t="s">
        <v>237</v>
      </c>
      <c r="E178" s="34">
        <v>5309</v>
      </c>
      <c r="F178" s="34">
        <v>5174</v>
      </c>
      <c r="G178" s="34">
        <v>13</v>
      </c>
      <c r="H178" s="34">
        <v>122</v>
      </c>
      <c r="I178" s="34">
        <v>4631</v>
      </c>
      <c r="J178" s="34"/>
      <c r="K178" s="34"/>
      <c r="L178" s="34">
        <v>3229</v>
      </c>
      <c r="M178" s="34">
        <v>1402</v>
      </c>
      <c r="N178" s="34"/>
      <c r="O178" s="34"/>
    </row>
    <row r="179" spans="1:15">
      <c r="A179" s="7">
        <v>174</v>
      </c>
      <c r="B179" s="31">
        <v>391</v>
      </c>
      <c r="C179" s="32" t="s">
        <v>238</v>
      </c>
      <c r="D179" s="33" t="s">
        <v>239</v>
      </c>
      <c r="E179" s="34">
        <v>3853</v>
      </c>
      <c r="F179" s="34">
        <v>3658</v>
      </c>
      <c r="G179" s="34">
        <v>5</v>
      </c>
      <c r="H179" s="34">
        <v>190</v>
      </c>
      <c r="I179" s="34">
        <v>3220</v>
      </c>
      <c r="J179" s="34"/>
      <c r="K179" s="34"/>
      <c r="L179" s="34">
        <v>2245</v>
      </c>
      <c r="M179" s="34">
        <v>975</v>
      </c>
      <c r="N179" s="34"/>
      <c r="O179" s="34"/>
    </row>
    <row r="180" spans="1:15">
      <c r="A180" s="7">
        <v>175</v>
      </c>
      <c r="B180" s="31">
        <v>315</v>
      </c>
      <c r="C180" s="32" t="s">
        <v>240</v>
      </c>
      <c r="D180" s="33" t="s">
        <v>241</v>
      </c>
      <c r="E180" s="34">
        <v>11859</v>
      </c>
      <c r="F180" s="34">
        <f>11722-46</f>
        <v>11676</v>
      </c>
      <c r="G180" s="34">
        <f>43+46</f>
        <v>89</v>
      </c>
      <c r="H180" s="34">
        <v>94</v>
      </c>
      <c r="I180" s="34">
        <v>1500</v>
      </c>
      <c r="J180" s="34"/>
      <c r="K180" s="34"/>
      <c r="L180" s="34">
        <v>1500</v>
      </c>
      <c r="M180" s="34"/>
      <c r="N180" s="34"/>
      <c r="O180" s="34"/>
    </row>
    <row r="181" spans="1:15">
      <c r="A181" s="7">
        <v>176</v>
      </c>
      <c r="B181" s="31">
        <v>471</v>
      </c>
      <c r="C181" s="32" t="s">
        <v>240</v>
      </c>
      <c r="D181" s="33" t="s">
        <v>242</v>
      </c>
      <c r="E181" s="34">
        <v>0</v>
      </c>
      <c r="F181" s="34"/>
      <c r="G181" s="34"/>
      <c r="H181" s="34"/>
      <c r="I181" s="34">
        <v>0</v>
      </c>
      <c r="J181" s="34"/>
      <c r="K181" s="34"/>
      <c r="L181" s="34"/>
      <c r="M181" s="34"/>
      <c r="N181" s="34"/>
      <c r="O181" s="34"/>
    </row>
    <row r="182" spans="1:15">
      <c r="A182" s="7">
        <v>177</v>
      </c>
      <c r="B182" s="31">
        <v>647</v>
      </c>
      <c r="C182" s="32" t="s">
        <v>240</v>
      </c>
      <c r="D182" s="33" t="s">
        <v>243</v>
      </c>
      <c r="E182" s="34">
        <v>0</v>
      </c>
      <c r="F182" s="34"/>
      <c r="G182" s="34"/>
      <c r="H182" s="34"/>
      <c r="I182" s="34">
        <v>0</v>
      </c>
      <c r="J182" s="34"/>
      <c r="K182" s="34"/>
      <c r="L182" s="34"/>
      <c r="M182" s="34"/>
      <c r="N182" s="34"/>
      <c r="O182" s="34"/>
    </row>
    <row r="183" spans="1:15" ht="25.5">
      <c r="A183" s="7">
        <v>178</v>
      </c>
      <c r="B183" s="31">
        <v>798</v>
      </c>
      <c r="C183" s="32" t="s">
        <v>240</v>
      </c>
      <c r="D183" s="33" t="s">
        <v>244</v>
      </c>
      <c r="E183" s="34">
        <v>0</v>
      </c>
      <c r="F183" s="34"/>
      <c r="G183" s="34"/>
      <c r="H183" s="34"/>
      <c r="I183" s="34">
        <v>0</v>
      </c>
      <c r="J183" s="34"/>
      <c r="K183" s="34"/>
      <c r="L183" s="34"/>
      <c r="M183" s="34"/>
      <c r="N183" s="34"/>
      <c r="O183" s="34"/>
    </row>
    <row r="184" spans="1:15">
      <c r="A184" s="7">
        <v>179</v>
      </c>
      <c r="B184" s="31">
        <v>770</v>
      </c>
      <c r="C184" s="32" t="s">
        <v>240</v>
      </c>
      <c r="D184" s="33" t="s">
        <v>245</v>
      </c>
      <c r="E184" s="34">
        <v>0</v>
      </c>
      <c r="F184" s="34"/>
      <c r="G184" s="34"/>
      <c r="H184" s="34"/>
      <c r="I184" s="34">
        <v>0</v>
      </c>
      <c r="J184" s="34"/>
      <c r="K184" s="34"/>
      <c r="L184" s="34"/>
      <c r="M184" s="34"/>
      <c r="N184" s="34"/>
      <c r="O184" s="34"/>
    </row>
    <row r="185" spans="1:15" ht="38.25">
      <c r="A185" s="7">
        <v>180</v>
      </c>
      <c r="B185" s="31">
        <v>776</v>
      </c>
      <c r="C185" s="32" t="s">
        <v>246</v>
      </c>
      <c r="D185" s="33" t="s">
        <v>247</v>
      </c>
      <c r="E185" s="34">
        <v>0</v>
      </c>
      <c r="F185" s="34"/>
      <c r="G185" s="34"/>
      <c r="H185" s="34"/>
      <c r="I185" s="34">
        <v>0</v>
      </c>
      <c r="J185" s="34"/>
      <c r="K185" s="34"/>
      <c r="L185" s="34"/>
      <c r="M185" s="34"/>
      <c r="N185" s="34"/>
      <c r="O185" s="34"/>
    </row>
    <row r="186" spans="1:15">
      <c r="A186" s="7">
        <v>181</v>
      </c>
      <c r="B186" s="31">
        <v>58</v>
      </c>
      <c r="C186" s="32" t="s">
        <v>246</v>
      </c>
      <c r="D186" s="33" t="s">
        <v>248</v>
      </c>
      <c r="E186" s="34">
        <v>0</v>
      </c>
      <c r="F186" s="34"/>
      <c r="G186" s="34"/>
      <c r="H186" s="34"/>
      <c r="I186" s="34">
        <v>0</v>
      </c>
      <c r="J186" s="34"/>
      <c r="K186" s="34"/>
      <c r="L186" s="34"/>
      <c r="M186" s="34"/>
      <c r="N186" s="34"/>
      <c r="O186" s="34"/>
    </row>
    <row r="187" spans="1:15">
      <c r="A187" s="7">
        <v>182</v>
      </c>
      <c r="B187" s="31">
        <v>65</v>
      </c>
      <c r="C187" s="32" t="s">
        <v>246</v>
      </c>
      <c r="D187" s="33" t="s">
        <v>249</v>
      </c>
      <c r="E187" s="34">
        <v>0</v>
      </c>
      <c r="F187" s="34"/>
      <c r="G187" s="34"/>
      <c r="H187" s="34"/>
      <c r="I187" s="34">
        <v>0</v>
      </c>
      <c r="J187" s="34"/>
      <c r="K187" s="34"/>
      <c r="L187" s="34"/>
      <c r="M187" s="34"/>
      <c r="N187" s="34"/>
      <c r="O187" s="34"/>
    </row>
    <row r="188" spans="1:15">
      <c r="A188" s="7">
        <v>183</v>
      </c>
      <c r="B188" s="31">
        <v>55</v>
      </c>
      <c r="C188" s="32" t="s">
        <v>246</v>
      </c>
      <c r="D188" s="33" t="s">
        <v>250</v>
      </c>
      <c r="E188" s="34">
        <v>4254</v>
      </c>
      <c r="F188" s="34"/>
      <c r="G188" s="34"/>
      <c r="H188" s="34">
        <v>4254</v>
      </c>
      <c r="I188" s="34">
        <v>13300</v>
      </c>
      <c r="J188" s="34">
        <v>4900</v>
      </c>
      <c r="K188" s="34">
        <v>2000</v>
      </c>
      <c r="L188" s="34">
        <v>3200</v>
      </c>
      <c r="M188" s="34">
        <v>3200</v>
      </c>
      <c r="N188" s="34"/>
      <c r="O188" s="34"/>
    </row>
    <row r="189" spans="1:15">
      <c r="A189" s="7">
        <v>184</v>
      </c>
      <c r="B189" s="31">
        <v>62</v>
      </c>
      <c r="C189" s="32" t="s">
        <v>246</v>
      </c>
      <c r="D189" s="33" t="s">
        <v>251</v>
      </c>
      <c r="E189" s="34">
        <v>0</v>
      </c>
      <c r="F189" s="34"/>
      <c r="G189" s="34"/>
      <c r="H189" s="34"/>
      <c r="I189" s="34">
        <v>61388</v>
      </c>
      <c r="J189" s="34">
        <v>8405</v>
      </c>
      <c r="K189" s="34">
        <v>10047</v>
      </c>
      <c r="L189" s="34">
        <v>23418</v>
      </c>
      <c r="M189" s="34">
        <v>9780</v>
      </c>
      <c r="N189" s="34">
        <v>1114</v>
      </c>
      <c r="O189" s="34">
        <v>8624</v>
      </c>
    </row>
    <row r="190" spans="1:15">
      <c r="A190" s="7">
        <v>185</v>
      </c>
      <c r="B190" s="31">
        <v>76</v>
      </c>
      <c r="C190" s="32" t="s">
        <v>246</v>
      </c>
      <c r="D190" s="33" t="s">
        <v>252</v>
      </c>
      <c r="E190" s="34">
        <v>0</v>
      </c>
      <c r="F190" s="34"/>
      <c r="G190" s="34"/>
      <c r="H190" s="34"/>
      <c r="I190" s="34">
        <v>5442</v>
      </c>
      <c r="J190" s="34"/>
      <c r="K190" s="34"/>
      <c r="L190" s="34">
        <v>5442</v>
      </c>
      <c r="M190" s="34"/>
      <c r="N190" s="34"/>
      <c r="O190" s="34"/>
    </row>
    <row r="191" spans="1:15">
      <c r="A191" s="7">
        <v>186</v>
      </c>
      <c r="B191" s="31">
        <v>70</v>
      </c>
      <c r="C191" s="32" t="s">
        <v>246</v>
      </c>
      <c r="D191" s="33" t="s">
        <v>253</v>
      </c>
      <c r="E191" s="34">
        <v>0</v>
      </c>
      <c r="F191" s="34"/>
      <c r="G191" s="34"/>
      <c r="H191" s="34"/>
      <c r="I191" s="34">
        <v>0</v>
      </c>
      <c r="J191" s="34"/>
      <c r="K191" s="34"/>
      <c r="L191" s="34"/>
      <c r="M191" s="34"/>
      <c r="N191" s="34"/>
      <c r="O191" s="34"/>
    </row>
    <row r="192" spans="1:15">
      <c r="A192" s="7">
        <v>187</v>
      </c>
      <c r="B192" s="31">
        <v>63</v>
      </c>
      <c r="C192" s="32" t="s">
        <v>246</v>
      </c>
      <c r="D192" s="33" t="s">
        <v>254</v>
      </c>
      <c r="E192" s="34">
        <f>500+100</f>
        <v>600</v>
      </c>
      <c r="F192" s="34"/>
      <c r="G192" s="34">
        <f>500+100</f>
        <v>600</v>
      </c>
      <c r="H192" s="34"/>
      <c r="I192" s="34">
        <v>1532</v>
      </c>
      <c r="J192" s="34"/>
      <c r="K192" s="34"/>
      <c r="L192" s="34">
        <v>1231</v>
      </c>
      <c r="M192" s="34">
        <v>301</v>
      </c>
      <c r="N192" s="34"/>
      <c r="O192" s="34"/>
    </row>
    <row r="193" spans="1:15">
      <c r="A193" s="7">
        <v>188</v>
      </c>
      <c r="B193" s="31">
        <v>66</v>
      </c>
      <c r="C193" s="32" t="s">
        <v>246</v>
      </c>
      <c r="D193" s="33" t="s">
        <v>255</v>
      </c>
      <c r="E193" s="34">
        <v>0</v>
      </c>
      <c r="F193" s="34"/>
      <c r="G193" s="34"/>
      <c r="H193" s="34"/>
      <c r="I193" s="34">
        <v>20359</v>
      </c>
      <c r="J193" s="34">
        <v>4000</v>
      </c>
      <c r="K193" s="34">
        <v>2275</v>
      </c>
      <c r="L193" s="34"/>
      <c r="M193" s="34"/>
      <c r="N193" s="34">
        <v>1305</v>
      </c>
      <c r="O193" s="34">
        <v>12779</v>
      </c>
    </row>
    <row r="194" spans="1:15">
      <c r="A194" s="7">
        <v>189</v>
      </c>
      <c r="B194" s="31">
        <v>436</v>
      </c>
      <c r="C194" s="32" t="s">
        <v>246</v>
      </c>
      <c r="D194" s="33" t="s">
        <v>256</v>
      </c>
      <c r="E194" s="34">
        <v>0</v>
      </c>
      <c r="F194" s="34"/>
      <c r="G194" s="34"/>
      <c r="H194" s="34"/>
      <c r="I194" s="34">
        <v>64589</v>
      </c>
      <c r="J194" s="34"/>
      <c r="K194" s="34"/>
      <c r="L194" s="34"/>
      <c r="M194" s="34"/>
      <c r="N194" s="34"/>
      <c r="O194" s="34">
        <v>64589</v>
      </c>
    </row>
    <row r="195" spans="1:15">
      <c r="A195" s="7">
        <v>190</v>
      </c>
      <c r="B195" s="31">
        <v>468</v>
      </c>
      <c r="C195" s="32" t="s">
        <v>246</v>
      </c>
      <c r="D195" s="33" t="s">
        <v>257</v>
      </c>
      <c r="E195" s="34">
        <v>0</v>
      </c>
      <c r="F195" s="34"/>
      <c r="G195" s="34"/>
      <c r="H195" s="34"/>
      <c r="I195" s="34">
        <v>0</v>
      </c>
      <c r="J195" s="34"/>
      <c r="K195" s="34"/>
      <c r="L195" s="34"/>
      <c r="M195" s="34"/>
      <c r="N195" s="34"/>
      <c r="O195" s="34"/>
    </row>
    <row r="196" spans="1:15" ht="25.5">
      <c r="A196" s="7">
        <v>191</v>
      </c>
      <c r="B196" s="31">
        <v>639</v>
      </c>
      <c r="C196" s="32" t="s">
        <v>246</v>
      </c>
      <c r="D196" s="33" t="s">
        <v>258</v>
      </c>
      <c r="E196" s="34">
        <v>0</v>
      </c>
      <c r="F196" s="34"/>
      <c r="G196" s="34"/>
      <c r="H196" s="34"/>
      <c r="I196" s="34">
        <v>13700</v>
      </c>
      <c r="J196" s="34">
        <v>1960</v>
      </c>
      <c r="K196" s="34">
        <v>490</v>
      </c>
      <c r="L196" s="34">
        <v>10250</v>
      </c>
      <c r="M196" s="34">
        <v>1000</v>
      </c>
      <c r="N196" s="34"/>
      <c r="O196" s="34"/>
    </row>
    <row r="197" spans="1:15">
      <c r="A197" s="7">
        <v>192</v>
      </c>
      <c r="B197" s="31">
        <v>397</v>
      </c>
      <c r="C197" s="32" t="s">
        <v>259</v>
      </c>
      <c r="D197" s="33" t="s">
        <v>260</v>
      </c>
      <c r="E197" s="34">
        <v>2813</v>
      </c>
      <c r="F197" s="34">
        <v>2801</v>
      </c>
      <c r="G197" s="34">
        <v>12</v>
      </c>
      <c r="H197" s="34"/>
      <c r="I197" s="34">
        <v>2580</v>
      </c>
      <c r="J197" s="34"/>
      <c r="K197" s="34"/>
      <c r="L197" s="34">
        <v>1799</v>
      </c>
      <c r="M197" s="34">
        <v>781</v>
      </c>
      <c r="N197" s="34"/>
      <c r="O197" s="34"/>
    </row>
    <row r="198" spans="1:15" s="37" customFormat="1" ht="14.25">
      <c r="A198" s="11"/>
      <c r="B198" s="11"/>
      <c r="C198" s="11"/>
      <c r="D198" s="35" t="s">
        <v>275</v>
      </c>
      <c r="E198" s="36">
        <f t="shared" ref="E198:O198" si="1">SUM(E6:E197)</f>
        <v>637959</v>
      </c>
      <c r="F198" s="36">
        <f t="shared" si="1"/>
        <v>597636</v>
      </c>
      <c r="G198" s="36">
        <f t="shared" si="1"/>
        <v>1964</v>
      </c>
      <c r="H198" s="36">
        <f t="shared" si="1"/>
        <v>15090</v>
      </c>
      <c r="I198" s="36">
        <f t="shared" si="1"/>
        <v>865191</v>
      </c>
      <c r="J198" s="36">
        <f t="shared" si="1"/>
        <v>95019</v>
      </c>
      <c r="K198" s="36">
        <f t="shared" si="1"/>
        <v>41117</v>
      </c>
      <c r="L198" s="36">
        <f t="shared" si="1"/>
        <v>388714</v>
      </c>
      <c r="M198" s="36">
        <f t="shared" si="1"/>
        <v>164815</v>
      </c>
      <c r="N198" s="36">
        <f t="shared" si="1"/>
        <v>2419</v>
      </c>
      <c r="O198" s="36">
        <f t="shared" si="1"/>
        <v>173107</v>
      </c>
    </row>
    <row r="199" spans="1:15" ht="38.25">
      <c r="A199" s="38"/>
      <c r="B199" s="38"/>
      <c r="C199" s="38"/>
      <c r="D199" s="39" t="s">
        <v>276</v>
      </c>
      <c r="E199" s="40">
        <f>F199+G199+H199</f>
        <v>202</v>
      </c>
      <c r="F199" s="40">
        <v>202</v>
      </c>
      <c r="G199" s="40"/>
      <c r="H199" s="40"/>
      <c r="I199" s="40">
        <f>SUM(J199:O199)</f>
        <v>17656</v>
      </c>
      <c r="J199" s="40">
        <v>1939</v>
      </c>
      <c r="K199" s="40">
        <v>839</v>
      </c>
      <c r="L199" s="40">
        <v>7933</v>
      </c>
      <c r="M199" s="40">
        <v>3363</v>
      </c>
      <c r="N199" s="40">
        <v>49</v>
      </c>
      <c r="O199" s="40">
        <v>3533</v>
      </c>
    </row>
    <row r="200" spans="1:15">
      <c r="A200" s="38"/>
      <c r="B200" s="38"/>
      <c r="C200" s="38"/>
      <c r="D200" s="39" t="s">
        <v>275</v>
      </c>
      <c r="E200" s="41">
        <f t="shared" ref="E200:O200" si="2">E198+E199</f>
        <v>638161</v>
      </c>
      <c r="F200" s="41">
        <f t="shared" si="2"/>
        <v>597838</v>
      </c>
      <c r="G200" s="41">
        <f t="shared" si="2"/>
        <v>1964</v>
      </c>
      <c r="H200" s="41">
        <f t="shared" si="2"/>
        <v>15090</v>
      </c>
      <c r="I200" s="41">
        <f t="shared" si="2"/>
        <v>882847</v>
      </c>
      <c r="J200" s="41">
        <f t="shared" si="2"/>
        <v>96958</v>
      </c>
      <c r="K200" s="41">
        <f t="shared" si="2"/>
        <v>41956</v>
      </c>
      <c r="L200" s="41">
        <f t="shared" si="2"/>
        <v>396647</v>
      </c>
      <c r="M200" s="41">
        <f t="shared" si="2"/>
        <v>168178</v>
      </c>
      <c r="N200" s="41">
        <f t="shared" si="2"/>
        <v>2468</v>
      </c>
      <c r="O200" s="41">
        <f t="shared" si="2"/>
        <v>176640</v>
      </c>
    </row>
  </sheetData>
  <mergeCells count="18">
    <mergeCell ref="A2:A4"/>
    <mergeCell ref="B2:B4"/>
    <mergeCell ref="C2:C4"/>
    <mergeCell ref="D2:D4"/>
    <mergeCell ref="E2:E4"/>
    <mergeCell ref="F2:H2"/>
    <mergeCell ref="A1:C1"/>
    <mergeCell ref="F3:F4"/>
    <mergeCell ref="G3:G4"/>
    <mergeCell ref="H3:H4"/>
    <mergeCell ref="J3:J4"/>
    <mergeCell ref="K3:K4"/>
    <mergeCell ref="I2:I4"/>
    <mergeCell ref="J2:O2"/>
    <mergeCell ref="L3:L4"/>
    <mergeCell ref="M3:M4"/>
    <mergeCell ref="N3:N4"/>
    <mergeCell ref="O3:O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 1</vt:lpstr>
      <vt:lpstr>Табл 2</vt:lpstr>
      <vt:lpstr>'Табл 1'!Заголовки_для_печати</vt:lpstr>
      <vt:lpstr>'Табл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2020-03-19T05:56:53Z</dcterms:modified>
</cp:coreProperties>
</file>